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560" tabRatio="757" firstSheet="61" activeTab="75"/>
  </bookViews>
  <sheets>
    <sheet name="资产基础法评估明表工作流程图" sheetId="92" state="hidden" r:id="rId1"/>
    <sheet name="索引目录" sheetId="1" state="hidden" r:id="rId2"/>
    <sheet name="基本信息输入表" sheetId="3" state="hidden" r:id="rId3"/>
    <sheet name="企业基本情况表" sheetId="6" state="hidden" r:id="rId4"/>
    <sheet name="填表说明" sheetId="5" state="hidden" r:id="rId5"/>
    <sheet name="资产负债表" sheetId="2" r:id="rId6"/>
    <sheet name="1-汇总表-新会计准则用表" sheetId="118" state="hidden" r:id="rId7"/>
    <sheet name="2-分类汇总-新会计准则用表" sheetId="106" state="hidden" r:id="rId8"/>
    <sheet name="1-汇总表" sheetId="7" r:id="rId9"/>
    <sheet name="2-分类汇总" sheetId="8" r:id="rId10"/>
    <sheet name="3-流动汇总" sheetId="9" r:id="rId11"/>
    <sheet name="表3-1货币汇总表" sheetId="10" r:id="rId12"/>
    <sheet name="3-1-1现金" sheetId="11" state="hidden" r:id="rId13"/>
    <sheet name="3-1-2银行存款" sheetId="12" r:id="rId14"/>
    <sheet name="3-1-3其他货币资金" sheetId="13" r:id="rId15"/>
    <sheet name="3-2交易性金融资产汇总" sheetId="14" state="hidden" r:id="rId16"/>
    <sheet name="3-2-1交易性-股票" sheetId="15" state="hidden" r:id="rId17"/>
    <sheet name="3-2-2交易性-债券" sheetId="16" state="hidden" r:id="rId18"/>
    <sheet name="3-2-3交易性-基金" sheetId="17" state="hidden" r:id="rId19"/>
    <sheet name="3-3应收票据" sheetId="18" state="hidden" r:id="rId20"/>
    <sheet name="3-4应收账款" sheetId="19" state="hidden" r:id="rId21"/>
    <sheet name="3-5预付款项" sheetId="20" r:id="rId22"/>
    <sheet name="3-6应收利息" sheetId="21" state="hidden" r:id="rId23"/>
    <sheet name="3-7应收股利" sheetId="22" state="hidden" r:id="rId24"/>
    <sheet name="3-8其他应收款" sheetId="23" r:id="rId25"/>
    <sheet name="3-9存货汇总" sheetId="24" r:id="rId26"/>
    <sheet name="3-9-1材料采购（在途物资）" sheetId="25" state="hidden" r:id="rId27"/>
    <sheet name="3-9-3在库周转材料" sheetId="27" state="hidden" r:id="rId28"/>
    <sheet name="3-9-4委托加工物资" sheetId="28" state="hidden" r:id="rId29"/>
    <sheet name="3-9-5产成品（库存商品）" sheetId="29" state="hidden" r:id="rId30"/>
    <sheet name="3-9-6在产品（自制半成品）" sheetId="30" state="hidden" r:id="rId31"/>
    <sheet name="3-9-7发出商品" sheetId="31" state="hidden" r:id="rId32"/>
    <sheet name="3-9-8在用周转材料" sheetId="32" state="hidden" r:id="rId33"/>
    <sheet name="3-9-9开发产品" sheetId="98" state="hidden" r:id="rId34"/>
    <sheet name="3-9-10开发成本" sheetId="94" state="hidden" r:id="rId35"/>
    <sheet name="3-9-11消耗性生物资产" sheetId="100" state="hidden" r:id="rId36"/>
    <sheet name="3-9-12工程施工" sheetId="113" state="hidden" r:id="rId37"/>
    <sheet name="3-10一年到期非流动资产" sheetId="33" state="hidden" r:id="rId38"/>
    <sheet name="3-9-2原材料" sheetId="26" r:id="rId39"/>
    <sheet name="3-11其他流动资产" sheetId="34" state="hidden" r:id="rId40"/>
    <sheet name="3-12合同资产" sheetId="117" state="hidden" r:id="rId41"/>
    <sheet name="4-非流动资产汇总" sheetId="35" r:id="rId42"/>
    <sheet name="4-1可供出售金融资产汇总" sheetId="36" state="hidden" r:id="rId43"/>
    <sheet name="4-1-1可出售-股票" sheetId="37" state="hidden" r:id="rId44"/>
    <sheet name="4-1-2可出售-债券" sheetId="38" state="hidden" r:id="rId45"/>
    <sheet name="4-1-3可出售-其他" sheetId="39" state="hidden" r:id="rId46"/>
    <sheet name="4-2持有到期投资" sheetId="40" state="hidden" r:id="rId47"/>
    <sheet name="4-3长期应收" sheetId="41" state="hidden" r:id="rId48"/>
    <sheet name="4-4股权投资" sheetId="42" state="hidden" r:id="rId49"/>
    <sheet name="4-5投资性房地产汇总" sheetId="97" state="hidden" r:id="rId50"/>
    <sheet name="4-5-1投资性房地产（成本计量）" sheetId="43" state="hidden" r:id="rId51"/>
    <sheet name="4-5-2投资性房地产（公允计量）" sheetId="44" state="hidden" r:id="rId52"/>
    <sheet name="4-5-3投资性地产（成本计量）" sheetId="45" state="hidden" r:id="rId53"/>
    <sheet name="4-5-4投资性地产（公允计量）" sheetId="46" state="hidden" r:id="rId54"/>
    <sheet name="4-6固定资产汇总" sheetId="47" r:id="rId55"/>
    <sheet name="4-6-1房屋建筑物" sheetId="48" r:id="rId56"/>
    <sheet name="4-6-2构筑物" sheetId="49" state="hidden" r:id="rId57"/>
    <sheet name="4-6-3管道沟槽" sheetId="50" state="hidden" r:id="rId58"/>
    <sheet name="4-6-4井巷工程" sheetId="96" r:id="rId59"/>
    <sheet name="4-6-5机器设备" sheetId="51" r:id="rId60"/>
    <sheet name="4-6-6车辆" sheetId="52" r:id="rId61"/>
    <sheet name="4-6-7电子设备" sheetId="53" r:id="rId62"/>
    <sheet name="4-6-8土地" sheetId="54" state="hidden" r:id="rId63"/>
    <sheet name="4-6-9船舶" sheetId="114" state="hidden" r:id="rId64"/>
    <sheet name="4-7在建工程汇总" sheetId="55" r:id="rId65"/>
    <sheet name="4-7-1在建（土建）" sheetId="56" r:id="rId66"/>
    <sheet name="4-7-2在建（设备）" sheetId="57" r:id="rId67"/>
    <sheet name="4-7-3在建（待摊投资）" sheetId="108" state="hidden" r:id="rId68"/>
    <sheet name="井巷工程申报表" sheetId="123" state="hidden" r:id="rId69"/>
    <sheet name="4-8工程物资" sheetId="58" state="hidden" r:id="rId70"/>
    <sheet name="4-9固定资产清理" sheetId="59" state="hidden" r:id="rId71"/>
    <sheet name="4-10生产性生物资产" sheetId="60" state="hidden" r:id="rId72"/>
    <sheet name="4-11油气资产" sheetId="61" state="hidden" r:id="rId73"/>
    <sheet name="4-12无形资产汇总" sheetId="62" r:id="rId74"/>
    <sheet name="4-12-1无形-土地" sheetId="64" state="hidden" r:id="rId75"/>
    <sheet name="4-12-2无形-矿业权" sheetId="63" r:id="rId76"/>
    <sheet name="Sheet1" sheetId="127" state="hidden" r:id="rId77"/>
    <sheet name="4-12-3无形-其他" sheetId="65" state="hidden" r:id="rId78"/>
    <sheet name="4-13开发支出" sheetId="66" state="hidden" r:id="rId79"/>
    <sheet name="4-14商誉" sheetId="67" state="hidden" r:id="rId80"/>
    <sheet name="4-15长期待摊费用" sheetId="68" state="hidden" r:id="rId81"/>
    <sheet name="4-16递延所得税资产" sheetId="69" state="hidden" r:id="rId82"/>
    <sheet name="4-17其他非流动资产" sheetId="70" state="hidden" r:id="rId83"/>
    <sheet name="5-流动负债汇总" sheetId="71" state="hidden" r:id="rId84"/>
    <sheet name="5-1短期借款" sheetId="72" state="hidden" r:id="rId85"/>
    <sheet name="5-2交易性金融负债" sheetId="73" state="hidden" r:id="rId86"/>
    <sheet name="5-3应付票据" sheetId="74" state="hidden" r:id="rId87"/>
    <sheet name="5-4应付账款" sheetId="75" state="hidden" r:id="rId88"/>
    <sheet name="5-5预收款项" sheetId="120" state="hidden" r:id="rId89"/>
    <sheet name="5-6职工薪酬" sheetId="77" state="hidden" r:id="rId90"/>
    <sheet name="5-8应付利息" sheetId="79" state="hidden" r:id="rId91"/>
    <sheet name="5-7应交税费" sheetId="78" state="hidden" r:id="rId92"/>
    <sheet name="5-9应付股利（利润）" sheetId="80" state="hidden" r:id="rId93"/>
    <sheet name="5-11一年到期非流动负债" sheetId="82" state="hidden" r:id="rId94"/>
    <sheet name="5-10其他应付款" sheetId="81" state="hidden" r:id="rId95"/>
    <sheet name="5-12其他流动负债" sheetId="83" state="hidden" r:id="rId96"/>
    <sheet name="6-非流动负债汇总 " sheetId="84" state="hidden" r:id="rId97"/>
    <sheet name="5-13合同负债" sheetId="76" state="hidden" r:id="rId98"/>
    <sheet name="6-1长期借款" sheetId="85" state="hidden" r:id="rId99"/>
    <sheet name="6-2应付债券" sheetId="86" state="hidden" r:id="rId100"/>
    <sheet name="6-3长期应付款" sheetId="87" state="hidden" r:id="rId101"/>
    <sheet name="6-4专项应付款" sheetId="88" state="hidden" r:id="rId102"/>
    <sheet name="6-5预计负债" sheetId="89" state="hidden" r:id="rId103"/>
    <sheet name="6-6递延所得税负债" sheetId="90" state="hidden" r:id="rId104"/>
    <sheet name="6-7其他非流动负债" sheetId="91" state="hidden" r:id="rId105"/>
    <sheet name="资产基础法贴数用表" sheetId="122" state="hidden" r:id="rId106"/>
  </sheets>
  <externalReferences>
    <externalReference r:id="rId107"/>
  </externalReferences>
  <definedNames>
    <definedName name="_xlnm._FilterDatabase" localSheetId="38" hidden="1">'3-9-2原材料'!$A$7:$O$470</definedName>
    <definedName name="_xlnm._FilterDatabase" localSheetId="55" hidden="1">'4-6-1房屋建筑物'!$A$6:$AC$27</definedName>
    <definedName name="_xlnm._FilterDatabase" localSheetId="59" hidden="1">'4-6-5机器设备'!$A$6:$X$227</definedName>
    <definedName name="_xlnm._FilterDatabase" localSheetId="61" hidden="1">'4-6-7电子设备'!$A$7:$T$62</definedName>
    <definedName name="_xlnm._FilterDatabase" localSheetId="65" hidden="1">'4-7-1在建（土建）'!$A$7:$R$250</definedName>
    <definedName name="_xlnm._FilterDatabase" localSheetId="66" hidden="1">'4-7-2在建（设备）'!$A$6:$W$390</definedName>
    <definedName name="_xlnm._FilterDatabase" localSheetId="68" hidden="1">井巷工程申报表!$A$7:$BF$93</definedName>
    <definedName name="AccountsPayableBookValue" localSheetId="87">'5-4应付账款'!$G$51</definedName>
    <definedName name="AccountsPayableValuationPrice" localSheetId="87">'5-4应付账款'!$H$51</definedName>
    <definedName name="AccountsReceivableBookValue" localSheetId="20">'3-4应收账款'!$H$23</definedName>
    <definedName name="AccountsReceivableValuationPrice" localSheetId="20">'3-4应收账款'!$J$23</definedName>
    <definedName name="AccountsReceivedinAdvanceBookValue" localSheetId="88">'5-5预收款项'!$G$27</definedName>
    <definedName name="AccountsReceivedinAdvanceValuationPrice" localSheetId="88">'5-5预收款项'!$H$27</definedName>
    <definedName name="AmortizedinvestmentBookValue" localSheetId="67">'4-7-3在建（待摊投资）'!$E$70</definedName>
    <definedName name="AmortizedinvestmentValuationPrice" localSheetId="67">'4-7-3在建（待摊投资）'!$F$70</definedName>
    <definedName name="AvaisaleOthersBookValue" localSheetId="45">'4-1-3可出售-其他'!$I$27</definedName>
    <definedName name="AvaisaleOthersValuationPrice" localSheetId="45">'4-1-3可出售-其他'!$K$27</definedName>
    <definedName name="AvaisaleStocksBookValue" localSheetId="43">'4-1-1可出售-股票'!$I$27</definedName>
    <definedName name="AvaisaleStocksValuationPrice" localSheetId="43">'4-1-1可出售-股票'!$K$27</definedName>
    <definedName name="AvasaleBondsBookValue" localSheetId="44">'4-1-2可出售-债券'!$I$27</definedName>
    <definedName name="AvasaleBondsValuationPrice" localSheetId="44">'4-1-2可出售-债券'!$K$27</definedName>
    <definedName name="B">'3-1-2银行存款'!$A$6:$J$27</definedName>
    <definedName name="BankDepositBookValue" localSheetId="13">'3-1-2银行存款'!$G$27</definedName>
    <definedName name="BankDepositValuationPrice" localSheetId="13">'3-1-2银行存款'!$H$27</definedName>
    <definedName name="BillsPayableBookValue" localSheetId="86">'5-3应付票据'!$F$27</definedName>
    <definedName name="BillsPayableValuationPrice" localSheetId="86">'5-3应付票据'!$G$27</definedName>
    <definedName name="BillsReceivableBookValue" localSheetId="19">'3-3应收票据'!$F$27</definedName>
    <definedName name="BillsReceivableValuationPrice" localSheetId="19">'3-3应收票据'!$H$27</definedName>
    <definedName name="BondsPayableBookValue" localSheetId="99">'6-2应付债券'!$G$27</definedName>
    <definedName name="BondsPayableValuationPrice" localSheetId="99">'6-2应付债券'!$H$27</definedName>
    <definedName name="BuildingsBookValue" localSheetId="55">'4-6-1房屋建筑物'!$V$26</definedName>
    <definedName name="BuildingsValuationPrice" localSheetId="55">'4-6-1房屋建筑物'!$Z$26</definedName>
    <definedName name="BusinessReputationBookValue" localSheetId="79">'4-14商誉'!$D$27</definedName>
    <definedName name="BusinessReputationValuationPrice" localSheetId="79">'4-14商誉'!$E$27</definedName>
    <definedName name="CashBookValue" localSheetId="12">'3-1-1现金'!$F$22</definedName>
    <definedName name="CashValuationPrice" localSheetId="12">'3-1-1现金'!$G$22</definedName>
    <definedName name="ConstruProcCivilEngiBookValue" localSheetId="65">'4-7-1在建（土建）'!$N$250</definedName>
    <definedName name="ConstruProcCivilEngiValuationPrice" localSheetId="65">'4-7-1在建（土建）'!$P$250</definedName>
    <definedName name="ConstruProcEquipBookValue" localSheetId="66">'4-7-2在建（设备）'!$O$390</definedName>
    <definedName name="ConstruProcEquipValuationPrice" localSheetId="66">'4-7-2在建（设备）'!$T$390</definedName>
    <definedName name="ConsumptiveBiologicalAssetsBookValue" localSheetId="35">'3-9-11消耗性生物资产'!$I$27</definedName>
    <definedName name="ConsumptiveBiologicalAssetsValuationPrice" localSheetId="35">'3-9-11消耗性生物资产'!$M$27</definedName>
    <definedName name="ContractAssestsBookValue" localSheetId="40">'3-12合同资产'!$I$27</definedName>
    <definedName name="ContractAssesValuationPrice" localSheetId="40">'3-12合同资产'!$K$27</definedName>
    <definedName name="ContractDebitBookValue" localSheetId="97">'5-13合同负债'!$G$27</definedName>
    <definedName name="ContractDebitValuationPrice" localSheetId="97">'5-13合同负债'!$H$27</definedName>
    <definedName name="CostofDevelopmentBookValue" localSheetId="34">'3-9-10开发成本'!$W$27</definedName>
    <definedName name="CostofDevelopmentValuationPrice" localSheetId="34">'3-9-10开发成本'!$X$27</definedName>
    <definedName name="DeferIncoTaxAsBookValue" localSheetId="81">'4-16递延所得税资产'!$D$27</definedName>
    <definedName name="DeferIncoTaxAsValuationPrice" localSheetId="81">'4-16递延所得税资产'!$E$27</definedName>
    <definedName name="DeferIncoTaxLiabBookValue" localSheetId="103">'6-6递延所得税负债'!$D$27</definedName>
    <definedName name="DeferIncoTaxLiabValuationPrice" localSheetId="103">'6-6递延所得税负债'!$E$27</definedName>
    <definedName name="DevelopExpendBookValue" localSheetId="78">'4-13开发支出'!$I$27</definedName>
    <definedName name="DevelopExpendValuationPrice" localSheetId="78">'4-13开发支出'!$J$27</definedName>
    <definedName name="DevelopProductBookValue" localSheetId="33">'3-9-9开发产品'!$V$27</definedName>
    <definedName name="DevelopProductValuationPrice" localSheetId="33">'3-9-9开发产品'!$W$27</definedName>
    <definedName name="DividendPayableBookValue" localSheetId="92">'5-9应付股利（利润）'!$E$27</definedName>
    <definedName name="DividendPayableValuationPrice" localSheetId="92">'5-9应付股利（利润）'!$F$27</definedName>
    <definedName name="DividendReceivableBookValue" localSheetId="23">'3-7应收股利'!$E$27</definedName>
    <definedName name="DividendReceivableValuationPrice" localSheetId="23">'3-7应收股利'!$F$27</definedName>
    <definedName name="ElecEquipBookValue" localSheetId="61">'4-6-7电子设备'!$N$71</definedName>
    <definedName name="ElecEquipValuationPrice" localSheetId="61">'4-6-7电子设备'!$R$71</definedName>
    <definedName name="EmployeeCompensationBookValue" localSheetId="89">'5-6职工薪酬'!$D$31</definedName>
    <definedName name="EmployeeCompensationValuationPrice" localSheetId="89">'5-6职工薪酬'!$E$31</definedName>
    <definedName name="EngineerMaterialBookValue" localSheetId="69">'4-8工程物资'!$G$27</definedName>
    <definedName name="EngineerMaterialValuationPrice" localSheetId="69">'4-8工程物资'!$K$27</definedName>
    <definedName name="EquityInvestmentBookValue" localSheetId="48">'4-4股权投资'!$I$27</definedName>
    <definedName name="EquityInvestmentValuationPrice" localSheetId="48">'4-4股权投资'!$K$27</definedName>
    <definedName name="EstimatedLiabilitiesBookValue" localSheetId="102">'6-5预计负债'!$E$27</definedName>
    <definedName name="EstimatedLiabilitiesValuationPrice" localSheetId="102">'6-5预计负债'!$F$27</definedName>
    <definedName name="FinishedGoodsBookValue" localSheetId="29">'3-9-5产成品（库存商品）'!$I$27</definedName>
    <definedName name="FinishedGoodsValuationPrice" localSheetId="29">'3-9-5产成品（库存商品）'!$M$27</definedName>
    <definedName name="FixAssetLiquidBookValue" localSheetId="70">'4-9固定资产清理'!$G$27</definedName>
    <definedName name="FixAssetLiquidValuationPrice" localSheetId="70">'4-9固定资产清理'!$H$27</definedName>
    <definedName name="GoodsSoldBookValue" localSheetId="31">'3-9-7发出商品'!$G$27</definedName>
    <definedName name="GoodsSoldValuationPrice" localSheetId="31">'3-9-7发出商品'!$K$27</definedName>
    <definedName name="HeldforTradingBondsBookValue" localSheetId="17">'3-2-2交易性-债券'!$I$27</definedName>
    <definedName name="HeldforTradingBondsValuationPrice" localSheetId="17">'3-2-2交易性-债券'!$J$27</definedName>
    <definedName name="HeldmaturInvestBookValue" localSheetId="46">'4-2持有到期投资'!$H$27</definedName>
    <definedName name="HeldmaturInvestValuationPrice" localSheetId="46">'4-2持有到期投资'!$J$27</definedName>
    <definedName name="HeldTradFinancLiabBookValue" localSheetId="85">'5-2交易性金融负债'!$G$27</definedName>
    <definedName name="HeldTradFinancLiabValuationPrice" localSheetId="85">'5-2交易性金融负债'!$H$27</definedName>
    <definedName name="HeldTradFundsBookValue" localSheetId="18">'3-2-3交易性-基金'!$I$27</definedName>
    <definedName name="HeldTradFundsValuationPrice" localSheetId="18">'3-2-3交易性-基金'!$J$27</definedName>
    <definedName name="HeldTradStocksBookValue" localSheetId="16">'3-2-1交易性-股票'!$I$27</definedName>
    <definedName name="HeldTradStocksValuationPrice" localSheetId="16">'3-2-1交易性-股票'!$J$27</definedName>
    <definedName name="IntAssetsLandBookValue" localSheetId="74">'4-12-1无形-土地'!$P$32</definedName>
    <definedName name="IntAssetsLandValuationPrice" localSheetId="74">'4-12-1无形-土地'!$R$32</definedName>
    <definedName name="IntAssetsMiningRightBookValue" localSheetId="75">'4-12-2无形-矿业权'!$L$29</definedName>
    <definedName name="IntAssetsMiningRightValuationPrice" localSheetId="75">'4-12-2无形-矿业权'!$N$29</definedName>
    <definedName name="IntAssetsOthersBookValue" localSheetId="77">'4-12-3无形-其他'!$J$27</definedName>
    <definedName name="IntAssetsOthersValuationPrice" localSheetId="77">'4-12-3无形-其他'!$L$27</definedName>
    <definedName name="InterestPayableBookValue" localSheetId="90">'5-8应付利息'!$G$27</definedName>
    <definedName name="InterestPayableValuationPrice" localSheetId="90">'5-8应付利息'!$H$27</definedName>
    <definedName name="InterestReceivableBookValue" localSheetId="22">'3-6应收利息'!$G$29</definedName>
    <definedName name="InterestReceivableValuationPrice" localSheetId="22">'3-6应收利息'!$H$29</definedName>
    <definedName name="InveReEstCostMeasBookValue" localSheetId="50">'4-5-1投资性房地产（成本计量）'!$S$27</definedName>
    <definedName name="InveReEstCostMeasValuationPrice" localSheetId="50">'4-5-1投资性房地产（成本计量）'!$W$27</definedName>
    <definedName name="InveReEstFairValueBookValue" localSheetId="51">'4-5-2投资性房地产（公允计量）'!$S$27</definedName>
    <definedName name="InveReEstFairValueValuationPrice" localSheetId="51">'4-5-2投资性房地产（公允计量）'!$T$27</definedName>
    <definedName name="InvestLandCostMeasuBookValue" localSheetId="52">'4-5-3投资性地产（成本计量）'!$N$33</definedName>
    <definedName name="InvestLandCostMeasuValuationPrice" localSheetId="52">'4-5-3投资性地产（成本计量）'!$P$33</definedName>
    <definedName name="InvestLandFairValueBookValue" localSheetId="53">'4-5-4投资性地产（公允计量）'!$N$27</definedName>
    <definedName name="InvestLandFairValueValuationPrice" localSheetId="53">'4-5-4投资性地产（公允计量）'!$O$27</definedName>
    <definedName name="LandBookValue" localSheetId="62">'4-6-8土地'!$O$27</definedName>
    <definedName name="LandValuationPrice" localSheetId="62">'4-6-8土地'!$P$27</definedName>
    <definedName name="LongtermBorrowingBookValue" localSheetId="98">'6-1长期借款'!$I$23</definedName>
    <definedName name="LongtermBorrowingValuationPrice" localSheetId="98">'6-1长期借款'!$J$23</definedName>
    <definedName name="LongtermDeferExpenBookValue" localSheetId="80">'4-15长期待摊费用'!$G$27</definedName>
    <definedName name="LongtermDeferExpenValuationPrice" localSheetId="80">'4-15长期待摊费用'!$H$27</definedName>
    <definedName name="LongtermPayablesBookValue" localSheetId="100">'6-3长期应付款'!$E$27</definedName>
    <definedName name="LongtermPayablesValuationPrice" localSheetId="100">'6-3长期应付款'!$F$27</definedName>
    <definedName name="LongtermReceivablesBookValue" localSheetId="47">'4-3长期应收'!$E$27</definedName>
    <definedName name="LongtermReceivablesValuationPrice" localSheetId="47">'4-3长期应收'!$G$27</definedName>
    <definedName name="MachinEquipBookValue" localSheetId="59">'4-6-5机器设备'!$R$227</definedName>
    <definedName name="MachinEquipValuationPrice" localSheetId="59">'4-6-5机器设备'!$V$227</definedName>
    <definedName name="MatConsBookValue" localSheetId="28">'3-9-4委托加工物资'!$G$27</definedName>
    <definedName name="MatConsValuationPrice" localSheetId="28">'3-9-4委托加工物资'!$K$27</definedName>
    <definedName name="MateProMateTranBookValue" localSheetId="26">'3-9-1材料采购（在途物资）'!$F$27</definedName>
    <definedName name="MateProMateTranValuationPrice" localSheetId="26">'3-9-1材料采购（在途物资）'!$J$27</definedName>
    <definedName name="OilandGasAssetsBookValue" localSheetId="72">'4-11油气资产'!$J$27</definedName>
    <definedName name="OilandGasAssetsValuationPrice" localSheetId="72">'4-11油气资产'!$N$27</definedName>
    <definedName name="OneYearNonCurrentAsBookValuationPrice" localSheetId="37">'3-10一年到期非流动资产'!$F$27</definedName>
    <definedName name="OneYearNonCurrentAsBookValue" localSheetId="37">'3-10一年到期非流动资产'!$E$27</definedName>
    <definedName name="OneYearNonCurrentLiabBookValue" localSheetId="93">'5-11一年到期非流动负债'!$F$27</definedName>
    <definedName name="OneYearNonCurrentLiabValuationPrice" localSheetId="93">'5-11一年到期非流动负债'!$G$27</definedName>
    <definedName name="OtherCurrentAssetsBookValue" localSheetId="39">'3-11其他流动资产'!$F$27</definedName>
    <definedName name="OtherCurrentAssetsBookValue" localSheetId="82">'4-17其他非流动资产'!$D$27</definedName>
    <definedName name="OtherCurrentAssetsValuationPrice" localSheetId="39">'3-11其他流动资产'!$G$27</definedName>
    <definedName name="OtherCurrentAssetsValuationPrice" localSheetId="82">'4-17其他非流动资产'!$E$27</definedName>
    <definedName name="OtherCurrentLiabilityBookValue" localSheetId="95">'5-12其他流动负债'!$E$27</definedName>
    <definedName name="OtherCurrentLiabilityValuationPrice" localSheetId="95">'5-12其他流动负债'!$F$27</definedName>
    <definedName name="OtherPayablesBookValue" localSheetId="94">'5-10其他应付款'!$G$31</definedName>
    <definedName name="OtherPayablesValuationPrice" localSheetId="94">'5-10其他应付款'!$H$31</definedName>
    <definedName name="OthMoneAssetsBookValue" localSheetId="14">'3-1-3其他货币资金'!$G$27</definedName>
    <definedName name="OthMoneAssetsValuationPrice" localSheetId="14">'3-1-3其他货币资金'!$H$27</definedName>
    <definedName name="OthNonCurrentLiabBookValue" localSheetId="104">'6-7其他非流动负债'!$E$27</definedName>
    <definedName name="OthNonCurrentLiabValuationPrice" localSheetId="104">'6-7其他非流动负债'!$F$27</definedName>
    <definedName name="OthReceBookValue" localSheetId="24">'3-8其他应收款'!$H$31</definedName>
    <definedName name="OthReceValuationPrice" localSheetId="24">'3-8其他应收款'!$J$31</definedName>
    <definedName name="PipeGrooveBookValue" localSheetId="57">'4-6-3管道沟槽'!$N$27</definedName>
    <definedName name="PipeGrooveValuationPrice" localSheetId="57">'4-6-3管道沟槽'!$R$27</definedName>
    <definedName name="PrepaidAccountsBookValue" localSheetId="21">'3-5预付款项'!$I$25</definedName>
    <definedName name="PrepaidAccountsValuationPrice" localSheetId="21">'3-5预付款项'!$K$25</definedName>
    <definedName name="_xlnm.Print_Area" localSheetId="8">'1-汇总表'!$A$1:$G$21</definedName>
    <definedName name="_xlnm.Print_Area" localSheetId="6">'1-汇总表-新会计准则用表'!$A$2:$H$24</definedName>
    <definedName name="_xlnm.Print_Area" localSheetId="9">'2-分类汇总'!$A$2:$F$87</definedName>
    <definedName name="_xlnm.Print_Area" localSheetId="7">'2-分类汇总-新会计准则用表'!$A$2:$F$81</definedName>
    <definedName name="_xlnm.Print_Area" localSheetId="37">'3-10一年到期非流动资产'!$A$2:$H$29</definedName>
    <definedName name="_xlnm.Print_Area" localSheetId="39">'3-11其他流动资产'!$A$2:$I$29</definedName>
    <definedName name="_xlnm.Print_Area" localSheetId="12">'3-1-1现金'!$A$2:$I$24</definedName>
    <definedName name="_xlnm.Print_Area" localSheetId="40">'3-12合同资产'!$A$2:$M$29</definedName>
    <definedName name="_xlnm.Print_Area" localSheetId="13">'3-1-2银行存款'!$A$2:$J$27</definedName>
    <definedName name="_xlnm.Print_Area" localSheetId="14">'3-1-3其他货币资金'!$A$2:$J$27</definedName>
    <definedName name="_xlnm.Print_Area" localSheetId="16">'3-2-1交易性-股票'!$A$2:$L$29</definedName>
    <definedName name="_xlnm.Print_Area" localSheetId="17">'3-2-2交易性-债券'!$A$2:$L$29</definedName>
    <definedName name="_xlnm.Print_Area" localSheetId="18">'3-2-3交易性-基金'!$A$2:$L$29</definedName>
    <definedName name="_xlnm.Print_Area" localSheetId="15">'3-2交易性金融资产汇总'!$A$2:$F$28</definedName>
    <definedName name="_xlnm.Print_Area" localSheetId="19">'3-3应收票据'!$A$2:$J$29</definedName>
    <definedName name="_xlnm.Print_Area" localSheetId="20">'3-4应收账款'!$A$2:$L$25</definedName>
    <definedName name="_xlnm.Print_Area" localSheetId="21">'3-5预付款项'!$A$2:$M$25</definedName>
    <definedName name="_xlnm.Print_Area" localSheetId="22">'3-6应收利息'!$A$2:$J$31</definedName>
    <definedName name="_xlnm.Print_Area" localSheetId="23">'3-7应收股利'!$A$2:$H$29</definedName>
    <definedName name="_xlnm.Print_Area" localSheetId="24">'3-8其他应收款'!$A$2:$L$31</definedName>
    <definedName name="_xlnm.Print_Area" localSheetId="34">'3-9-10开发成本'!$A$2:$Z$29</definedName>
    <definedName name="_xlnm.Print_Area" localSheetId="35">'3-9-11消耗性生物资产'!$A$2:$O$29</definedName>
    <definedName name="_xlnm.Print_Area" localSheetId="36">'3-9-12工程施工'!$A$2:$AD$29</definedName>
    <definedName name="_xlnm.Print_Area" localSheetId="26">'3-9-1材料采购（在途物资）'!$A$2:$L$29</definedName>
    <definedName name="_xlnm.Print_Area" localSheetId="38">'3-9-2原材料'!$A$2:$O$467</definedName>
    <definedName name="_xlnm.Print_Area" localSheetId="27">'3-9-3在库周转材料'!$A$2:$O$33</definedName>
    <definedName name="_xlnm.Print_Area" localSheetId="28">'3-9-4委托加工物资'!$A$2:$M$29</definedName>
    <definedName name="_xlnm.Print_Area" localSheetId="29">'3-9-5产成品（库存商品）'!$A$2:$O$29</definedName>
    <definedName name="_xlnm.Print_Area" localSheetId="30">'3-9-6在产品（自制半成品）'!$A$2:$M$29</definedName>
    <definedName name="_xlnm.Print_Area" localSheetId="31">'3-9-7发出商品'!$A$2:$M$29</definedName>
    <definedName name="_xlnm.Print_Area" localSheetId="32">'3-9-8在用周转材料'!$A$2:$N$29</definedName>
    <definedName name="_xlnm.Print_Area" localSheetId="33">'3-9-9开发产品'!$A$2:$Y$29</definedName>
    <definedName name="_xlnm.Print_Area" localSheetId="25">'3-9存货汇总'!$A$2:$G$26</definedName>
    <definedName name="_xlnm.Print_Area" localSheetId="10">'3-流动汇总'!$A$2:$F$27</definedName>
    <definedName name="_xlnm.Print_Area" localSheetId="71">'4-10生产性生物资产'!$A$2:$N$29</definedName>
    <definedName name="_xlnm.Print_Area" localSheetId="43">'4-1-1可出售-股票'!$A$2:$M$29</definedName>
    <definedName name="_xlnm.Print_Area" localSheetId="72">'4-11油气资产'!$A$2:$P$29</definedName>
    <definedName name="_xlnm.Print_Area" localSheetId="74">'4-12-1无形-土地'!$A$2:$T$34</definedName>
    <definedName name="_xlnm.Print_Area" localSheetId="75">'4-12-2无形-矿业权'!$A$1:$Q$29</definedName>
    <definedName name="_xlnm.Print_Area" localSheetId="77">'4-12-3无形-其他'!$A$2:$O$29</definedName>
    <definedName name="_xlnm.Print_Area" localSheetId="44">'4-1-2可出售-债券'!$A$2:$M$29</definedName>
    <definedName name="_xlnm.Print_Area" localSheetId="73">'4-12无形资产汇总'!$A$1:$G$26</definedName>
    <definedName name="_xlnm.Print_Area" localSheetId="78">'4-13开发支出'!$A$2:$M$29</definedName>
    <definedName name="_xlnm.Print_Area" localSheetId="45">'4-1-3可出售-其他'!$A$2:$M$29</definedName>
    <definedName name="_xlnm.Print_Area" localSheetId="79">'4-14商誉'!$A$2:$H$29</definedName>
    <definedName name="_xlnm.Print_Area" localSheetId="80">'4-15长期待摊费用'!$A$2:$K$29</definedName>
    <definedName name="_xlnm.Print_Area" localSheetId="81">'4-16递延所得税资产'!$A$2:$F$29</definedName>
    <definedName name="_xlnm.Print_Area" localSheetId="82">'4-17其他非流动资产'!$A$2:$G$29</definedName>
    <definedName name="_xlnm.Print_Area" localSheetId="42">'4-1可供出售金融资产汇总'!$A$2:$F$28</definedName>
    <definedName name="_xlnm.Print_Area" localSheetId="46">'4-2持有到期投资'!$A$2:$L$29</definedName>
    <definedName name="_xlnm.Print_Area" localSheetId="47">'4-3长期应收'!$A$2:$I$29</definedName>
    <definedName name="_xlnm.Print_Area" localSheetId="48">'4-4股权投资'!$A$2:$M$29</definedName>
    <definedName name="_xlnm.Print_Area" localSheetId="50">'4-5-1投资性房地产（成本计量）'!$A$2:$Z$29</definedName>
    <definedName name="_xlnm.Print_Area" localSheetId="51">'4-5-2投资性房地产（公允计量）'!$A$2:$V$29</definedName>
    <definedName name="_xlnm.Print_Area" localSheetId="52">'4-5-3投资性地产（成本计量）'!$A$2:$R$35</definedName>
    <definedName name="_xlnm.Print_Area" localSheetId="53">'4-5-4投资性地产（公允计量）'!$A$2:$Q$29</definedName>
    <definedName name="_xlnm.Print_Area" localSheetId="49">'4-5投资性房地产汇总'!$A$2:$G$28</definedName>
    <definedName name="_xlnm.Print_Area" localSheetId="55">'4-6-1房屋建筑物'!$A$1:$AC$27</definedName>
    <definedName name="_xlnm.Print_Area" localSheetId="56">'4-6-2构筑物'!$A$2:$T$29</definedName>
    <definedName name="_xlnm.Print_Area" localSheetId="57">'4-6-3管道沟槽'!$A$2:$T$29</definedName>
    <definedName name="_xlnm.Print_Area" localSheetId="58">'4-6-4井巷工程'!$A$2:$Z$37</definedName>
    <definedName name="_xlnm.Print_Area" localSheetId="59">'4-6-5机器设备'!$A$1:$X$227</definedName>
    <definedName name="_xlnm.Print_Area" localSheetId="60">'4-6-6车辆'!$A$1:$W$25</definedName>
    <definedName name="_xlnm.Print_Area" localSheetId="61">'4-6-7电子设备'!$A$2:$T$71</definedName>
    <definedName name="_xlnm.Print_Area" localSheetId="62">'4-6-8土地'!$A$2:$R$29</definedName>
    <definedName name="_xlnm.Print_Area" localSheetId="63">'4-6-9船舶'!$A$2:$AS$29</definedName>
    <definedName name="_xlnm.Print_Area" localSheetId="54">'4-6固定资产汇总'!$A$1:$K$23</definedName>
    <definedName name="_xlnm.Print_Area" localSheetId="65">'4-7-1在建（土建）'!$A$2:$R$250</definedName>
    <definedName name="_xlnm.Print_Area" localSheetId="66">'4-7-2在建（设备）'!$A$1:$V$390</definedName>
    <definedName name="_xlnm.Print_Area" localSheetId="67">'4-7-3在建（待摊投资）'!$A$2:$H$72</definedName>
    <definedName name="_xlnm.Print_Area" localSheetId="64">'4-7在建工程汇总'!$A$1:$F$26</definedName>
    <definedName name="_xlnm.Print_Area" localSheetId="69">'4-8工程物资'!$A$2:$M$29</definedName>
    <definedName name="_xlnm.Print_Area" localSheetId="70">'4-9固定资产清理'!$A$2:$K$29</definedName>
    <definedName name="_xlnm.Print_Area" localSheetId="41">'4-非流动资产汇总'!$A$1:$F$47</definedName>
    <definedName name="_xlnm.Print_Area" localSheetId="94">'5-10其他应付款'!$A$2:$I$33</definedName>
    <definedName name="_xlnm.Print_Area" localSheetId="93">'5-11一年到期非流动负债'!$A$2:$H$29</definedName>
    <definedName name="_xlnm.Print_Area" localSheetId="95">'5-12其他流动负债'!$A$2:$G$29</definedName>
    <definedName name="_xlnm.Print_Area" localSheetId="97">'5-13合同负债'!$A$2:$I$29</definedName>
    <definedName name="_xlnm.Print_Area" localSheetId="84">'5-1短期借款'!$A$2:$L$29</definedName>
    <definedName name="_xlnm.Print_Area" localSheetId="85">'5-2交易性金融负债'!$A$2:$J$29</definedName>
    <definedName name="_xlnm.Print_Area" localSheetId="86">'5-3应付票据'!$A$2:$H$29</definedName>
    <definedName name="_xlnm.Print_Area" localSheetId="87">'5-4应付账款'!$A$2:$I$53</definedName>
    <definedName name="_xlnm.Print_Area" localSheetId="88">'5-5预收款项'!$A$2:$I$29</definedName>
    <definedName name="_xlnm.Print_Area" localSheetId="89">'5-6职工薪酬'!$A$2:$F$33</definedName>
    <definedName name="_xlnm.Print_Area" localSheetId="91">'5-7应交税费'!$A$2:$G$35</definedName>
    <definedName name="_xlnm.Print_Area" localSheetId="90">'5-8应付利息'!$A$2:$I$29</definedName>
    <definedName name="_xlnm.Print_Area" localSheetId="92">'5-9应付股利（利润）'!$A$2:$G$29</definedName>
    <definedName name="_xlnm.Print_Area" localSheetId="83">'5-流动负债汇总'!$A$2:$F$29</definedName>
    <definedName name="_xlnm.Print_Area" localSheetId="98">'6-1长期借款'!$A$2:$L$25</definedName>
    <definedName name="_xlnm.Print_Area" localSheetId="99">'6-2应付债券'!$A$2:$I$29</definedName>
    <definedName name="_xlnm.Print_Area" localSheetId="100">'6-3长期应付款'!$A$2:$G$29</definedName>
    <definedName name="_xlnm.Print_Area" localSheetId="101">'6-4专项应付款'!$A$2:$H$29</definedName>
    <definedName name="_xlnm.Print_Area" localSheetId="102">'6-5预计负债'!$A$2:$G$29</definedName>
    <definedName name="_xlnm.Print_Area" localSheetId="103">'6-6递延所得税负债'!$A$2:$F$29</definedName>
    <definedName name="_xlnm.Print_Area" localSheetId="104">'6-7其他非流动负债'!$A$2:$G$29</definedName>
    <definedName name="_xlnm.Print_Area" localSheetId="96">'6-非流动负债汇总 '!$A$2:$F$28</definedName>
    <definedName name="_xlnm.Print_Area" localSheetId="11">'表3-1货币汇总表'!$A$2:$G$27</definedName>
    <definedName name="_xlnm.Print_Area" localSheetId="2">基本信息输入表!$A$2:$R$102</definedName>
    <definedName name="_xlnm.Print_Area" localSheetId="68">井巷工程申报表!$A$1:$AI$99</definedName>
    <definedName name="_xlnm.Print_Area" localSheetId="4">填表说明!$B$1:$B$184</definedName>
    <definedName name="_xlnm.Print_Area" localSheetId="5">资产负债表!$A$2:$L$38</definedName>
    <definedName name="_xlnm.Print_Titles" localSheetId="8">'1-汇总表'!$1:$6</definedName>
    <definedName name="_xlnm.Print_Titles" localSheetId="9">'2-分类汇总'!$2:$6</definedName>
    <definedName name="_xlnm.Print_Titles" localSheetId="7">'2-分类汇总-新会计准则用表'!$2:$6</definedName>
    <definedName name="_xlnm.Print_Titles" localSheetId="37">'3-10一年到期非流动资产'!$2:$6</definedName>
    <definedName name="_xlnm.Print_Titles" localSheetId="39">'3-11其他流动资产'!$2:$6</definedName>
    <definedName name="_xlnm.Print_Titles" localSheetId="12">'3-1-1现金'!$2:$6</definedName>
    <definedName name="_xlnm.Print_Titles" localSheetId="40">'3-12合同资产'!$2:$7</definedName>
    <definedName name="_xlnm.Print_Titles" localSheetId="13">'3-1-2银行存款'!$2:$6</definedName>
    <definedName name="_xlnm.Print_Titles" localSheetId="14">'3-1-3其他货币资金'!$2:$6</definedName>
    <definedName name="_xlnm.Print_Titles" localSheetId="16">'3-2-1交易性-股票'!$2:$6</definedName>
    <definedName name="_xlnm.Print_Titles" localSheetId="17">'3-2-2交易性-债券'!$2:$6</definedName>
    <definedName name="_xlnm.Print_Titles" localSheetId="18">'3-2-3交易性-基金'!$2:$6</definedName>
    <definedName name="_xlnm.Print_Titles" localSheetId="19">'3-3应收票据'!$2:$7</definedName>
    <definedName name="_xlnm.Print_Titles" localSheetId="20">'3-4应收账款'!$2:$7</definedName>
    <definedName name="_xlnm.Print_Titles" localSheetId="21">'3-5预付款项'!$2:$7</definedName>
    <definedName name="_xlnm.Print_Titles" localSheetId="22">'3-6应收利息'!$2:$6</definedName>
    <definedName name="_xlnm.Print_Titles" localSheetId="23">'3-7应收股利'!$2:$6</definedName>
    <definedName name="_xlnm.Print_Titles" localSheetId="24">'3-8其他应收款'!$2:$7</definedName>
    <definedName name="_xlnm.Print_Titles" localSheetId="35">'3-9-11消耗性生物资产'!$2:$7</definedName>
    <definedName name="_xlnm.Print_Titles" localSheetId="36">'3-9-12工程施工'!$2:$7</definedName>
    <definedName name="_xlnm.Print_Titles" localSheetId="26">'3-9-1材料采购（在途物资）'!$2:$7</definedName>
    <definedName name="_xlnm.Print_Titles" localSheetId="38">'3-9-2原材料'!$2:$7</definedName>
    <definedName name="_xlnm.Print_Titles" localSheetId="27">'3-9-3在库周转材料'!$2:$7</definedName>
    <definedName name="_xlnm.Print_Titles" localSheetId="28">'3-9-4委托加工物资'!$2:$7</definedName>
    <definedName name="_xlnm.Print_Titles" localSheetId="29">'3-9-5产成品（库存商品）'!$2:$7</definedName>
    <definedName name="_xlnm.Print_Titles" localSheetId="30">'3-9-6在产品（自制半成品）'!$2:$7</definedName>
    <definedName name="_xlnm.Print_Titles" localSheetId="31">'3-9-7发出商品'!$2:$7</definedName>
    <definedName name="_xlnm.Print_Titles" localSheetId="32">'3-9-8在用周转材料'!$2:$7</definedName>
    <definedName name="_xlnm.Print_Titles" localSheetId="25">'3-9存货汇总'!$2:$5</definedName>
    <definedName name="_xlnm.Print_Titles" localSheetId="71">'4-10生产性生物资产'!$2:$7</definedName>
    <definedName name="_xlnm.Print_Titles" localSheetId="43">'4-1-1可出售-股票'!$2:$7</definedName>
    <definedName name="_xlnm.Print_Titles" localSheetId="72">'4-11油气资产'!$2:$7</definedName>
    <definedName name="_xlnm.Print_Titles" localSheetId="74">'4-12-1无形-土地'!$2:$6</definedName>
    <definedName name="_xlnm.Print_Titles" localSheetId="75">'4-12-2无形-矿业权'!$1:$5</definedName>
    <definedName name="_xlnm.Print_Titles" localSheetId="77">'4-12-3无形-其他'!$2:$6</definedName>
    <definedName name="_xlnm.Print_Titles" localSheetId="44">'4-1-2可出售-债券'!$2:$7</definedName>
    <definedName name="_xlnm.Print_Titles" localSheetId="73">'4-12无形资产汇总'!$1:$5</definedName>
    <definedName name="_xlnm.Print_Titles" localSheetId="45">'4-1-3可出售-其他'!$2:$7</definedName>
    <definedName name="_xlnm.Print_Titles" localSheetId="79">'4-14商誉'!$2:$6</definedName>
    <definedName name="_xlnm.Print_Titles" localSheetId="80">'4-15长期待摊费用'!$2:$6</definedName>
    <definedName name="_xlnm.Print_Titles" localSheetId="81">'4-16递延所得税资产'!$2:$6</definedName>
    <definedName name="_xlnm.Print_Titles" localSheetId="82">'4-17其他非流动资产'!$2:$6</definedName>
    <definedName name="_xlnm.Print_Titles" localSheetId="42">'4-1可供出售金融资产汇总'!$2:$6</definedName>
    <definedName name="_xlnm.Print_Titles" localSheetId="46">'4-2持有到期投资'!$2:$7</definedName>
    <definedName name="_xlnm.Print_Titles" localSheetId="47">'4-3长期应收'!$2:$7</definedName>
    <definedName name="_xlnm.Print_Titles" localSheetId="48">'4-4股权投资'!$2:$7</definedName>
    <definedName name="_xlnm.Print_Titles" localSheetId="51">'4-5-2投资性房地产（公允计量）'!$2:$7</definedName>
    <definedName name="_xlnm.Print_Titles" localSheetId="52">'4-5-3投资性地产（成本计量）'!$2:$7</definedName>
    <definedName name="_xlnm.Print_Titles" localSheetId="49">'4-5投资性房地产汇总'!$2:$6</definedName>
    <definedName name="_xlnm.Print_Titles" localSheetId="55">'4-6-1房屋建筑物'!$1:$6</definedName>
    <definedName name="_xlnm.Print_Titles" localSheetId="56">'4-6-2构筑物'!$2:$7</definedName>
    <definedName name="_xlnm.Print_Titles" localSheetId="57">'4-6-3管道沟槽'!$2:$7</definedName>
    <definedName name="_xlnm.Print_Titles" localSheetId="58">'4-6-4井巷工程'!$2:$7</definedName>
    <definedName name="_xlnm.Print_Titles" localSheetId="59">'4-6-5机器设备'!$1:$6</definedName>
    <definedName name="_xlnm.Print_Titles" localSheetId="60">'4-6-6车辆'!$1:$6</definedName>
    <definedName name="_xlnm.Print_Titles" localSheetId="61">'4-6-7电子设备'!$2:$7</definedName>
    <definedName name="_xlnm.Print_Titles" localSheetId="62">'4-6-8土地'!$2:$7</definedName>
    <definedName name="_xlnm.Print_Titles" localSheetId="63">'4-6-9船舶'!$2:$7</definedName>
    <definedName name="_xlnm.Print_Titles" localSheetId="66">'4-7-2在建（设备）'!$1:$6</definedName>
    <definedName name="_xlnm.Print_Titles" localSheetId="67">'4-7-3在建（待摊投资）'!$2:$6</definedName>
    <definedName name="_xlnm.Print_Titles" localSheetId="64">'4-7在建工程汇总'!$1:$7</definedName>
    <definedName name="_xlnm.Print_Titles" localSheetId="69">'4-8工程物资'!$2:$7</definedName>
    <definedName name="_xlnm.Print_Titles" localSheetId="70">'4-9固定资产清理'!$2:$6</definedName>
    <definedName name="_xlnm.Print_Titles" localSheetId="41">'4-非流动资产汇总'!$1:$5</definedName>
    <definedName name="_xlnm.Print_Titles" localSheetId="94">'5-10其他应付款'!$2:$6</definedName>
    <definedName name="_xlnm.Print_Titles" localSheetId="93">'5-11一年到期非流动负债'!$2:$6</definedName>
    <definedName name="_xlnm.Print_Titles" localSheetId="95">'5-12其他流动负债'!$2:$6</definedName>
    <definedName name="_xlnm.Print_Titles" localSheetId="97">'5-13合同负债'!$2:$6</definedName>
    <definedName name="_xlnm.Print_Titles" localSheetId="84">'5-1短期借款'!$2:$6</definedName>
    <definedName name="_xlnm.Print_Titles" localSheetId="85">'5-2交易性金融负债'!$2:$6</definedName>
    <definedName name="_xlnm.Print_Titles" localSheetId="86">'5-3应付票据'!$2:$6</definedName>
    <definedName name="_xlnm.Print_Titles" localSheetId="87">'5-4应付账款'!$2:$6</definedName>
    <definedName name="_xlnm.Print_Titles" localSheetId="89">'5-6职工薪酬'!$2:$6</definedName>
    <definedName name="_xlnm.Print_Titles" localSheetId="91">'5-7应交税费'!$2:$6</definedName>
    <definedName name="_xlnm.Print_Titles" localSheetId="90">'5-8应付利息'!$2:$6</definedName>
    <definedName name="_xlnm.Print_Titles" localSheetId="92">'5-9应付股利（利润）'!$2:$6</definedName>
    <definedName name="_xlnm.Print_Titles" localSheetId="83">'5-流动负债汇总'!$2:$6</definedName>
    <definedName name="_xlnm.Print_Titles" localSheetId="98">'6-1长期借款'!$2:$6</definedName>
    <definedName name="_xlnm.Print_Titles" localSheetId="99">'6-2应付债券'!$2:$6</definedName>
    <definedName name="_xlnm.Print_Titles" localSheetId="100">'6-3长期应付款'!$2:$6</definedName>
    <definedName name="_xlnm.Print_Titles" localSheetId="101">'6-4专项应付款'!$2:$6</definedName>
    <definedName name="_xlnm.Print_Titles" localSheetId="102">'6-5预计负债'!$2:$6</definedName>
    <definedName name="_xlnm.Print_Titles" localSheetId="103">'6-6递延所得税负债'!$2:$6</definedName>
    <definedName name="_xlnm.Print_Titles" localSheetId="104">'6-7其他非流动负债'!$2:$6</definedName>
    <definedName name="_xlnm.Print_Titles" localSheetId="96">'6-非流动负债汇总 '!$2:$6</definedName>
    <definedName name="ProducBioAssetsBookValue" localSheetId="71">'4-10生产性生物资产'!$H$27</definedName>
    <definedName name="ProducBioAssetsValuationPrice" localSheetId="71">'4-10生产性生物资产'!$L$27</definedName>
    <definedName name="ProducingConstructBookValue" localSheetId="36">'3-9-12工程施工'!$X$27</definedName>
    <definedName name="ProducingConstructValuationPrice" localSheetId="36">'3-9-12工程施工'!$AA$27</definedName>
    <definedName name="RawMaterialsBookValue" localSheetId="38">'3-9-2原材料'!$G$467</definedName>
    <definedName name="RawMaterialsValuationPrice" localSheetId="38">'3-9-2原材料'!$M$467</definedName>
    <definedName name="RevoMaterUsBookValue" localSheetId="32">'3-9-8在用周转材料'!$G$27</definedName>
    <definedName name="RevoMaterUsValuationPrice" localSheetId="32">'3-9-8在用周转材料'!$L$27</definedName>
    <definedName name="RevoMaterWarHouseBookValue" localSheetId="27">'3-9-3在库周转材料'!$G$31</definedName>
    <definedName name="RevoMaterWarHouseValuationPrice" localSheetId="27">'3-9-3在库周转材料'!$M$31</definedName>
    <definedName name="ShipBookValue" localSheetId="63">'4-6-9船舶'!$AM$27</definedName>
    <definedName name="ShipValuationPrice" localSheetId="63">'4-6-9船舶'!$AQ$27</definedName>
    <definedName name="ShorttermBorrowingBookValue" localSheetId="84">'5-1短期借款'!$I$27</definedName>
    <definedName name="ShorttermBorrowingValuationPrice" localSheetId="84">'5-1短期借款'!$J$27</definedName>
    <definedName name="SinkingAndDrivingEngineeringBookValue" localSheetId="58">'4-6-4井巷工程'!$T$37</definedName>
    <definedName name="SinkingAndDrivingEngineeringValuationPrice" localSheetId="58">'4-6-4井巷工程'!$X$37</definedName>
    <definedName name="SpecialPayableBookValue" localSheetId="101">'6-4专项应付款'!$F$27</definedName>
    <definedName name="SpecialPayableValuationPrice" localSheetId="101">'6-4专项应付款'!$G$27</definedName>
    <definedName name="StructuresBookValue" localSheetId="56">'4-6-2构筑物'!$M$27</definedName>
    <definedName name="StructuresValuationPrice" localSheetId="56">'4-6-2构筑物'!$Q$27</definedName>
    <definedName name="TaxesandDuesPayableBookValue" localSheetId="91">'5-7应交税费'!$E$33</definedName>
    <definedName name="TaxesandDuesPayableValuationPrice" localSheetId="91">'5-7应交税费'!$F$33</definedName>
    <definedName name="VehiclesBookValue" localSheetId="60">'4-6-6车辆'!$Q$25</definedName>
    <definedName name="VehiclesValuationPrice" localSheetId="60">'4-6-6车辆'!$U$25</definedName>
    <definedName name="WorkProcSemadSemFiniGoodBookValue" localSheetId="30">'3-9-6在产品（自制半成品）'!$F$27</definedName>
    <definedName name="WorkProcSemadSemFiniGoodValuationPrice" localSheetId="30">'3-9-6在产品（自制半成品）'!$K$27</definedName>
  </definedNames>
  <calcPr calcId="144525"/>
</workbook>
</file>

<file path=xl/comments1.xml><?xml version="1.0" encoding="utf-8"?>
<comments xmlns="http://schemas.openxmlformats.org/spreadsheetml/2006/main">
  <authors>
    <author>蒙平珍</author>
  </authors>
  <commentList>
    <comment ref="N7" authorId="0">
      <text>
        <r>
          <rPr>
            <b/>
            <sz val="9"/>
            <rFont val="宋体"/>
            <charset val="134"/>
          </rPr>
          <t>蒙平珍:</t>
        </r>
        <r>
          <rPr>
            <sz val="9"/>
            <rFont val="宋体"/>
            <charset val="134"/>
          </rPr>
          <t xml:space="preserve">
安全生产费</t>
        </r>
      </text>
    </comment>
  </commentList>
</comments>
</file>

<file path=xl/comments2.xml><?xml version="1.0" encoding="utf-8"?>
<comments xmlns="http://schemas.openxmlformats.org/spreadsheetml/2006/main">
  <authors>
    <author>蒙平珍</author>
  </authors>
  <commentList>
    <comment ref="P6" authorId="0">
      <text>
        <r>
          <rPr>
            <b/>
            <sz val="9"/>
            <rFont val="宋体"/>
            <charset val="134"/>
          </rPr>
          <t>蒙平珍:</t>
        </r>
        <r>
          <rPr>
            <sz val="9"/>
            <rFont val="宋体"/>
            <charset val="134"/>
          </rPr>
          <t xml:space="preserve">
近海还是远海</t>
        </r>
      </text>
    </comment>
  </commentList>
</comments>
</file>

<file path=xl/sharedStrings.xml><?xml version="1.0" encoding="utf-8"?>
<sst xmlns="http://schemas.openxmlformats.org/spreadsheetml/2006/main" count="12705" uniqueCount="4896">
  <si>
    <t>资产基础法操作导航图（点击并完成各模块的任务）V1.0</t>
  </si>
  <si>
    <t>01</t>
  </si>
  <si>
    <t>02</t>
  </si>
  <si>
    <t>03</t>
  </si>
  <si>
    <t>04</t>
  </si>
  <si>
    <t>05</t>
  </si>
  <si>
    <t>阅读填表说明</t>
  </si>
  <si>
    <t>数据输入</t>
  </si>
  <si>
    <t>核对资料</t>
  </si>
  <si>
    <t>方法确定</t>
  </si>
  <si>
    <t>结果分析</t>
  </si>
  <si>
    <t>数据输入★</t>
  </si>
  <si>
    <t>报表核对</t>
  </si>
  <si>
    <t>履行调查核实程序</t>
  </si>
  <si>
    <t>取价方式</t>
  </si>
  <si>
    <t>评估调整</t>
  </si>
  <si>
    <t>报表核对★</t>
  </si>
  <si>
    <t>账实调查结果</t>
  </si>
  <si>
    <t>参数输入</t>
  </si>
  <si>
    <t>打印输出</t>
  </si>
  <si>
    <t>产权调查结果</t>
  </si>
  <si>
    <t>评估测算</t>
  </si>
  <si>
    <t>备注：每个科目按照以上程序完成</t>
  </si>
  <si>
    <t>资产评估申报表索引目录</t>
  </si>
  <si>
    <t>基本信息输入表</t>
  </si>
  <si>
    <t>填表说明（填表前请先阅读）</t>
  </si>
  <si>
    <t>企业基本情况表</t>
  </si>
  <si>
    <t>资产负债表</t>
  </si>
  <si>
    <t>汇总表</t>
  </si>
  <si>
    <t>分类汇总表</t>
  </si>
  <si>
    <t>流动资产</t>
  </si>
  <si>
    <t>货币资金</t>
  </si>
  <si>
    <t>现金</t>
  </si>
  <si>
    <t>流动负债</t>
  </si>
  <si>
    <t>短期借款</t>
  </si>
  <si>
    <t>银行存款</t>
  </si>
  <si>
    <t>交易性金融负债</t>
  </si>
  <si>
    <t>其他货币资金</t>
  </si>
  <si>
    <t>应付票据</t>
  </si>
  <si>
    <t>交易性金融资产</t>
  </si>
  <si>
    <t>股票投资</t>
  </si>
  <si>
    <t>应付账款</t>
  </si>
  <si>
    <t>债券投资</t>
  </si>
  <si>
    <t>预收款项</t>
  </si>
  <si>
    <t>基金投资</t>
  </si>
  <si>
    <t>职工薪酬</t>
  </si>
  <si>
    <t>应收票据</t>
  </si>
  <si>
    <t>应交税费</t>
  </si>
  <si>
    <t>应收账款</t>
  </si>
  <si>
    <t>应付利息</t>
  </si>
  <si>
    <t>预付款项</t>
  </si>
  <si>
    <t>应付股利（应付利润）</t>
  </si>
  <si>
    <t>应收利息</t>
  </si>
  <si>
    <t>其他应付款</t>
  </si>
  <si>
    <t>应收股利</t>
  </si>
  <si>
    <t>一年内到期的非流动负债</t>
  </si>
  <si>
    <t>其他应收款</t>
  </si>
  <si>
    <t>其他流动负债</t>
  </si>
  <si>
    <t>存货</t>
  </si>
  <si>
    <t>材料采购（在途物资）</t>
  </si>
  <si>
    <t>原材料</t>
  </si>
  <si>
    <t>在库周转材料</t>
  </si>
  <si>
    <t>非流动负债</t>
  </si>
  <si>
    <t>长期借款</t>
  </si>
  <si>
    <t>委托加工物资</t>
  </si>
  <si>
    <t>应付债券</t>
  </si>
  <si>
    <t>产成品（库存商品）</t>
  </si>
  <si>
    <t>长期应付款</t>
  </si>
  <si>
    <t>在产品（自制半成品）</t>
  </si>
  <si>
    <t>专项应付款</t>
  </si>
  <si>
    <t>发出商品</t>
  </si>
  <si>
    <t>预计负债</t>
  </si>
  <si>
    <t>在用周转材料</t>
  </si>
  <si>
    <t>递延所得税负债</t>
  </si>
  <si>
    <t>一年到期非流动资产</t>
  </si>
  <si>
    <r>
      <rPr>
        <sz val="10"/>
        <color theme="10"/>
        <rFont val="宋体"/>
        <charset val="134"/>
      </rPr>
      <t>开发产品</t>
    </r>
  </si>
  <si>
    <t>其他非流动负债</t>
  </si>
  <si>
    <t>其他流动资产</t>
  </si>
  <si>
    <r>
      <rPr>
        <sz val="10"/>
        <color theme="10"/>
        <rFont val="宋体"/>
        <charset val="134"/>
      </rPr>
      <t>开发成本</t>
    </r>
  </si>
  <si>
    <r>
      <rPr>
        <sz val="10"/>
        <color theme="10"/>
        <rFont val="宋体"/>
        <charset val="134"/>
      </rPr>
      <t>消耗性生物资产</t>
    </r>
  </si>
  <si>
    <t>工程施工</t>
  </si>
  <si>
    <r>
      <rPr>
        <sz val="10"/>
        <rFont val="宋体"/>
        <charset val="134"/>
      </rPr>
      <t>长期投资</t>
    </r>
  </si>
  <si>
    <t>可供出售金融资产</t>
  </si>
  <si>
    <t>其他投资</t>
  </si>
  <si>
    <t>持有至到期投资</t>
  </si>
  <si>
    <t>长期应收款</t>
  </si>
  <si>
    <t>长期股权投资</t>
  </si>
  <si>
    <r>
      <rPr>
        <sz val="10"/>
        <color theme="10"/>
        <rFont val="宋体"/>
        <charset val="134"/>
      </rPr>
      <t>投资性房地产</t>
    </r>
  </si>
  <si>
    <t>投资性房地产（成本计量）</t>
  </si>
  <si>
    <t>投资性房地产（公允计量）</t>
  </si>
  <si>
    <t>投资性地产（成本计量）</t>
  </si>
  <si>
    <t>投资性地产(公允计量）</t>
  </si>
  <si>
    <t>固定资产</t>
  </si>
  <si>
    <t>房屋建筑物</t>
  </si>
  <si>
    <t>构筑物及其他辅助设施</t>
  </si>
  <si>
    <t>管道及沟槽</t>
  </si>
  <si>
    <t>井巷工程</t>
  </si>
  <si>
    <t>机器设备</t>
  </si>
  <si>
    <t>车辆</t>
  </si>
  <si>
    <t>电子设备</t>
  </si>
  <si>
    <t>土地</t>
  </si>
  <si>
    <t>船舶</t>
  </si>
  <si>
    <t>在建工程</t>
  </si>
  <si>
    <t>在建工程-土建工程</t>
  </si>
  <si>
    <t>在建工程-设备安装工程</t>
  </si>
  <si>
    <t>工程物资</t>
  </si>
  <si>
    <t>固定资产清理</t>
  </si>
  <si>
    <t>生产性生物资产</t>
  </si>
  <si>
    <t>油气资产</t>
  </si>
  <si>
    <t>无形资产</t>
  </si>
  <si>
    <t>土地使用权</t>
  </si>
  <si>
    <t>无形-矿业权</t>
  </si>
  <si>
    <t>其他无形资产</t>
  </si>
  <si>
    <t>开发支出</t>
  </si>
  <si>
    <t>商誉</t>
  </si>
  <si>
    <r>
      <rPr>
        <sz val="10"/>
        <rFont val="宋体"/>
        <charset val="134"/>
      </rPr>
      <t>其他资产</t>
    </r>
  </si>
  <si>
    <t>长期待摊费用</t>
  </si>
  <si>
    <t>递延所得税资产</t>
  </si>
  <si>
    <t>其他非流动资产</t>
  </si>
  <si>
    <t>返回索引目录</t>
  </si>
  <si>
    <t>一、项目基本信息</t>
  </si>
  <si>
    <r>
      <rPr>
        <sz val="9"/>
        <rFont val="Arial Narrow"/>
        <charset val="134"/>
      </rPr>
      <t>1.</t>
    </r>
    <r>
      <rPr>
        <sz val="9"/>
        <rFont val="宋体"/>
        <charset val="134"/>
      </rPr>
      <t>企业名称（输入）：</t>
    </r>
  </si>
  <si>
    <t>被评估单位</t>
  </si>
  <si>
    <t>山西华润昌裕煤业有限公司</t>
  </si>
  <si>
    <r>
      <rPr>
        <sz val="9"/>
        <rFont val="Arial Narrow"/>
        <charset val="134"/>
      </rPr>
      <t>2.</t>
    </r>
    <r>
      <rPr>
        <sz val="9"/>
        <rFont val="宋体"/>
        <charset val="134"/>
      </rPr>
      <t>评估基准日（选择）：</t>
    </r>
  </si>
  <si>
    <r>
      <rPr>
        <sz val="9"/>
        <rFont val="Arial Narrow"/>
        <charset val="134"/>
      </rPr>
      <t>3.</t>
    </r>
    <r>
      <rPr>
        <sz val="9"/>
        <rFont val="宋体"/>
        <charset val="134"/>
      </rPr>
      <t>评估机构名称：</t>
    </r>
  </si>
  <si>
    <t>北京中企华资产评估有限责任公司</t>
  </si>
  <si>
    <r>
      <rPr>
        <sz val="9"/>
        <rFont val="Arial Narrow"/>
        <charset val="134"/>
      </rPr>
      <t>4.</t>
    </r>
    <r>
      <rPr>
        <sz val="9"/>
        <rFont val="宋体"/>
        <charset val="134"/>
      </rPr>
      <t>项目名称：</t>
    </r>
  </si>
  <si>
    <r>
      <rPr>
        <sz val="9"/>
        <rFont val="宋体"/>
        <charset val="134"/>
      </rPr>
      <t>质控部</t>
    </r>
    <r>
      <rPr>
        <sz val="9"/>
        <rFont val="Arial Narrow"/>
        <charset val="134"/>
      </rPr>
      <t>XXX</t>
    </r>
    <r>
      <rPr>
        <sz val="9"/>
        <rFont val="宋体"/>
        <charset val="134"/>
      </rPr>
      <t>项目</t>
    </r>
  </si>
  <si>
    <r>
      <rPr>
        <sz val="9"/>
        <rFont val="Arial Narrow"/>
        <charset val="134"/>
      </rPr>
      <t>5.</t>
    </r>
    <r>
      <rPr>
        <sz val="9"/>
        <rFont val="宋体"/>
        <charset val="134"/>
      </rPr>
      <t>填表人及填表日期：</t>
    </r>
  </si>
  <si>
    <t>选择</t>
  </si>
  <si>
    <t>科目</t>
  </si>
  <si>
    <t>填表人员姓名</t>
  </si>
  <si>
    <t>填表日期</t>
  </si>
  <si>
    <t>评估人员</t>
  </si>
  <si>
    <t>√</t>
  </si>
  <si>
    <t>流动资产（汇总）</t>
  </si>
  <si>
    <t>阎丽红</t>
  </si>
  <si>
    <t>孙艳平</t>
  </si>
  <si>
    <t>货币资金（汇总）</t>
  </si>
  <si>
    <t>交易性金融资产（汇总）</t>
  </si>
  <si>
    <t>预付账款</t>
  </si>
  <si>
    <t>存货（汇总）</t>
  </si>
  <si>
    <t>开发产品</t>
  </si>
  <si>
    <t>开发成本</t>
  </si>
  <si>
    <t>消耗性生物资产</t>
  </si>
  <si>
    <t>一年内到期的非流动资产</t>
  </si>
  <si>
    <t>非流动资产（汇总）</t>
  </si>
  <si>
    <t>可供出售金融资产（汇总）</t>
  </si>
  <si>
    <t>投资性房地产（汇总）</t>
  </si>
  <si>
    <t>固定资产汇总</t>
  </si>
  <si>
    <t>陈利军</t>
  </si>
  <si>
    <t>李丽萍</t>
  </si>
  <si>
    <t>在建工程（汇总）</t>
  </si>
  <si>
    <t>无形资产（汇总）</t>
  </si>
  <si>
    <t>赵美华</t>
  </si>
  <si>
    <t>流动负债（汇总）</t>
  </si>
  <si>
    <t>应付职工薪酬</t>
  </si>
  <si>
    <t>应付股利</t>
  </si>
  <si>
    <t>非流动负债（汇总）</t>
  </si>
  <si>
    <t>企业填写以下内容:</t>
  </si>
  <si>
    <t>被评估单位名称:</t>
  </si>
  <si>
    <t>中文</t>
  </si>
  <si>
    <t>法定代表人</t>
  </si>
  <si>
    <t>移动电话</t>
  </si>
  <si>
    <t>英文</t>
  </si>
  <si>
    <t>财务负责人</t>
  </si>
  <si>
    <t>固定电话</t>
  </si>
  <si>
    <t>法定地址</t>
  </si>
  <si>
    <t>邮政编码</t>
  </si>
  <si>
    <t>手机</t>
  </si>
  <si>
    <t>办公地址</t>
  </si>
  <si>
    <t>主要填表人</t>
  </si>
  <si>
    <t>联系人办公电话</t>
  </si>
  <si>
    <t>传真</t>
  </si>
  <si>
    <t>E-mail</t>
  </si>
  <si>
    <t>经营范围</t>
  </si>
  <si>
    <t>成立日期</t>
  </si>
  <si>
    <t xml:space="preserve">      年   月   日</t>
  </si>
  <si>
    <t>经营期限</t>
  </si>
  <si>
    <t xml:space="preserve">      年   月  日至    年   月  日</t>
  </si>
  <si>
    <t>企业股东名称</t>
  </si>
  <si>
    <t>注册资本</t>
  </si>
  <si>
    <t>实收资本</t>
  </si>
  <si>
    <t>金额（万元）</t>
  </si>
  <si>
    <t>出资比例%</t>
  </si>
  <si>
    <t>合计</t>
  </si>
  <si>
    <t>下属长期投资单位（或异地分支机构）名称</t>
  </si>
  <si>
    <t>地址</t>
  </si>
  <si>
    <t>注册资金%</t>
  </si>
  <si>
    <t>持股比例%</t>
  </si>
  <si>
    <t>核算方式</t>
  </si>
  <si>
    <t>评估明细表填表说明</t>
  </si>
  <si>
    <t>一、基本要求</t>
  </si>
  <si>
    <t xml:space="preserve">(一)填表范围： </t>
  </si>
  <si>
    <t xml:space="preserve">   对于纳入评估范围的各科目明细表余额要保证与评估基准日被评估单位的资产负债表（或模拟资产负债表）完全一致，如出现差异，请核对链接关系及所填报明细是否有误。</t>
  </si>
  <si>
    <t>(二)“评估基准日”、“被评估单位(或者产权持有单位)名称”、填表人、填表日期,统一在“基本信息输入表” 中填列，各明细表会自动生成。单位名称要与该单位的营业执照所列示的名称完全一致,如经检查各明细表与报表的余额数据完全一致，填表人员需与评估人员沟通无异议后再在打印好的A4纸每页明细表左上角单位名称处加盖单位公章上报。</t>
  </si>
  <si>
    <t>(三)对于企业财务核算中没有的会计科目不必填写相应的明细表，对应明细表可隐藏但不可删除。</t>
  </si>
  <si>
    <r>
      <rPr>
        <b/>
        <sz val="14"/>
        <rFont val="仿宋_GB2312"/>
        <charset val="134"/>
      </rPr>
      <t>(四) 对于各科目明细表中“评估价值</t>
    </r>
    <r>
      <rPr>
        <b/>
        <sz val="14"/>
        <rFont val="Times New Roman"/>
        <charset val="134"/>
      </rPr>
      <t>”</t>
    </r>
    <r>
      <rPr>
        <b/>
        <sz val="14"/>
        <rFont val="仿宋_GB2312"/>
        <charset val="134"/>
      </rPr>
      <t>一栏(不含本栏)左方的所有空白栏以及需要填写的备注栏项目请企业填写齐全。尤其对于实物类资产的评估作价密切相关信息需填报完整，不要出现空白项，该类信息往往包括规格、厂家、单位、数量、产权证号、产权人名称、车辆行驶里程、不良资产实际状态等，需要由资产管理相关部门协助财务人员进行填报。</t>
    </r>
  </si>
  <si>
    <r>
      <rPr>
        <sz val="14"/>
        <rFont val="仿宋_GB2312"/>
        <charset val="134"/>
      </rPr>
      <t>(五)明细表中填列金额单位为</t>
    </r>
    <r>
      <rPr>
        <sz val="14"/>
        <rFont val="Times New Roman"/>
        <charset val="134"/>
      </rPr>
      <t>“</t>
    </r>
    <r>
      <rPr>
        <sz val="14"/>
        <rFont val="仿宋_GB2312"/>
        <charset val="134"/>
      </rPr>
      <t>人民币元</t>
    </r>
    <r>
      <rPr>
        <sz val="14"/>
        <rFont val="Times New Roman"/>
        <charset val="134"/>
      </rPr>
      <t>”</t>
    </r>
    <r>
      <rPr>
        <sz val="14"/>
        <rFont val="仿宋_GB2312"/>
        <charset val="134"/>
      </rPr>
      <t xml:space="preserve">，精确到小数点后两位。 </t>
    </r>
  </si>
  <si>
    <r>
      <rPr>
        <sz val="14"/>
        <rFont val="仿宋_GB2312"/>
        <charset val="134"/>
      </rPr>
      <t>(六)明细表中日期根据要求填至月(如建成年月)或日(如出票日期)，填写</t>
    </r>
    <r>
      <rPr>
        <b/>
        <sz val="14"/>
        <rFont val="仿宋_GB2312"/>
        <charset val="134"/>
      </rPr>
      <t>日期格式</t>
    </r>
    <r>
      <rPr>
        <sz val="14"/>
        <rFont val="仿宋_GB2312"/>
        <charset val="134"/>
      </rPr>
      <t>为“2001-05”（不能写为2001.5）或 “2001-05-02”（不能填为2001.5.2）。</t>
    </r>
  </si>
  <si>
    <t>(七)未指明月利率之处应指年利率，计量单位为“%”。若原始资料中为月利率或日利率,则换算为年利率。</t>
  </si>
  <si>
    <t>(八)明细表与各级汇总表之间的数据已建立链接关系，带“汇总”字样的各明细表中除个别项的减值准备外，其他项中不应直接录入数据。</t>
  </si>
  <si>
    <r>
      <rPr>
        <sz val="14"/>
        <rFont val="仿宋_GB2312"/>
        <charset val="134"/>
      </rPr>
      <t>(九)每一张明细表内容超过表中行数时，可在电子表</t>
    </r>
    <r>
      <rPr>
        <b/>
        <sz val="14"/>
        <rFont val="仿宋_GB2312"/>
        <charset val="134"/>
      </rPr>
      <t>中间</t>
    </r>
    <r>
      <rPr>
        <sz val="14"/>
        <rFont val="仿宋_GB2312"/>
        <charset val="134"/>
      </rPr>
      <t>直接插入行。注意，不能在第一行和合计行插入行。</t>
    </r>
  </si>
  <si>
    <t>(十)除本说明已明确提到的可修改之处外，请各填表人员不要对表进行其他任何修改，如删除和增加列等，对填报中出现的问题应及时与评估人员进行沟通，协商解决。</t>
  </si>
  <si>
    <t>(十一)请各被评估单位以法人为单位同时提供打印稿及电子版各一份(二者应完全一致，打印之前请与评估人员沟通以免浪费纸张)。委托方及资产占有方提供给评估师的书面资料一律以A4版面提供。</t>
  </si>
  <si>
    <t>二、评估明细表填表说明</t>
  </si>
  <si>
    <r>
      <rPr>
        <b/>
        <sz val="14"/>
        <rFont val="黑体"/>
        <charset val="134"/>
      </rPr>
      <t>1.</t>
    </r>
    <r>
      <rPr>
        <b/>
        <sz val="7"/>
        <rFont val="Times New Roman"/>
        <charset val="134"/>
      </rPr>
      <t xml:space="preserve">           </t>
    </r>
    <r>
      <rPr>
        <b/>
        <sz val="14"/>
        <rFont val="黑体"/>
        <charset val="134"/>
      </rPr>
      <t>流动资产类填表说明(表3-1至表3-14)</t>
    </r>
  </si>
  <si>
    <r>
      <rPr>
        <b/>
        <sz val="12"/>
        <rFont val="Times New Roman"/>
        <charset val="134"/>
      </rPr>
      <t>(1)</t>
    </r>
    <r>
      <rPr>
        <b/>
        <sz val="12"/>
        <rFont val="仿宋_GB2312"/>
        <charset val="134"/>
      </rPr>
      <t>表</t>
    </r>
    <r>
      <rPr>
        <b/>
        <sz val="12"/>
        <rFont val="Times New Roman"/>
        <charset val="134"/>
      </rPr>
      <t xml:space="preserve">3-1-1 </t>
    </r>
    <r>
      <rPr>
        <b/>
        <sz val="12"/>
        <rFont val="仿宋_GB2312"/>
        <charset val="134"/>
      </rPr>
      <t>货币资金</t>
    </r>
    <r>
      <rPr>
        <b/>
        <sz val="12"/>
        <rFont val="Times New Roman"/>
        <charset val="134"/>
      </rPr>
      <t>--</t>
    </r>
    <r>
      <rPr>
        <b/>
        <sz val="12"/>
        <rFont val="仿宋_GB2312"/>
        <charset val="134"/>
      </rPr>
      <t>现金</t>
    </r>
  </si>
  <si>
    <t>“存放部门”要求填企业内部不同的现金存放部门，每一存放部门应分别填列，如“***财务处(科)”；</t>
  </si>
  <si>
    <t>现金表中的外币，应在“帐面价值”一栏填换算后的人民币价值。按币种、存放单位填列明细。</t>
  </si>
  <si>
    <r>
      <rPr>
        <b/>
        <sz val="12"/>
        <rFont val="Times New Roman"/>
        <charset val="134"/>
      </rPr>
      <t>(2)</t>
    </r>
    <r>
      <rPr>
        <b/>
        <sz val="12"/>
        <rFont val="仿宋_GB2312"/>
        <charset val="134"/>
      </rPr>
      <t>表</t>
    </r>
    <r>
      <rPr>
        <b/>
        <sz val="12"/>
        <rFont val="Times New Roman"/>
        <charset val="134"/>
      </rPr>
      <t xml:space="preserve">3-1-2 </t>
    </r>
    <r>
      <rPr>
        <b/>
        <sz val="12"/>
        <rFont val="仿宋_GB2312"/>
        <charset val="134"/>
      </rPr>
      <t>货币资金</t>
    </r>
    <r>
      <rPr>
        <b/>
        <sz val="12"/>
        <rFont val="Times New Roman"/>
        <charset val="134"/>
      </rPr>
      <t>--</t>
    </r>
    <r>
      <rPr>
        <b/>
        <sz val="12"/>
        <rFont val="仿宋_GB2312"/>
        <charset val="134"/>
      </rPr>
      <t>银行存款</t>
    </r>
  </si>
  <si>
    <t>要按每一开户银行明细填写银行名称全称、帐号、金额等，对于同一开户行的不同货币种类存款、不同帐户存款也应分别一一列示，并在“外币帐面金额”栏中注明该外币币种的原始币值。</t>
  </si>
  <si>
    <r>
      <rPr>
        <b/>
        <sz val="12"/>
        <rFont val="Times New Roman"/>
        <charset val="134"/>
      </rPr>
      <t>(3)</t>
    </r>
    <r>
      <rPr>
        <b/>
        <sz val="12"/>
        <rFont val="仿宋_GB2312"/>
        <charset val="134"/>
      </rPr>
      <t>表</t>
    </r>
    <r>
      <rPr>
        <b/>
        <sz val="12"/>
        <rFont val="Times New Roman"/>
        <charset val="134"/>
      </rPr>
      <t xml:space="preserve">3-1-3 </t>
    </r>
    <r>
      <rPr>
        <b/>
        <sz val="12"/>
        <rFont val="仿宋_GB2312"/>
        <charset val="134"/>
      </rPr>
      <t>货币资金</t>
    </r>
    <r>
      <rPr>
        <b/>
        <sz val="12"/>
        <rFont val="Times New Roman"/>
        <charset val="134"/>
      </rPr>
      <t>--</t>
    </r>
    <r>
      <rPr>
        <b/>
        <sz val="12"/>
        <rFont val="仿宋_GB2312"/>
        <charset val="134"/>
      </rPr>
      <t>其他货币资金</t>
    </r>
  </si>
  <si>
    <t>其他货币资金包含外埠存款、信用卡存款、信用证保证金存款等，要分类、分笔填写。对各种货币代值卡，要注明发行的金融单位。</t>
  </si>
  <si>
    <t>如为外埠存款或为信用卡存款，则名称及内容栏填写开户行的名称和帐号。</t>
  </si>
  <si>
    <r>
      <rPr>
        <b/>
        <sz val="12"/>
        <rFont val="Times New Roman"/>
        <charset val="134"/>
      </rPr>
      <t>(4)</t>
    </r>
    <r>
      <rPr>
        <b/>
        <sz val="12"/>
        <rFont val="仿宋_GB2312"/>
        <charset val="134"/>
      </rPr>
      <t>表</t>
    </r>
    <r>
      <rPr>
        <b/>
        <sz val="12"/>
        <rFont val="Times New Roman"/>
        <charset val="134"/>
      </rPr>
      <t xml:space="preserve">3-2-1 </t>
    </r>
    <r>
      <rPr>
        <b/>
        <sz val="12"/>
        <rFont val="仿宋_GB2312"/>
        <charset val="134"/>
      </rPr>
      <t>交易性金融资产</t>
    </r>
    <r>
      <rPr>
        <b/>
        <sz val="12"/>
        <rFont val="Times New Roman"/>
        <charset val="134"/>
      </rPr>
      <t>—</t>
    </r>
    <r>
      <rPr>
        <b/>
        <sz val="12"/>
        <rFont val="仿宋_GB2312"/>
        <charset val="134"/>
      </rPr>
      <t>股票投资</t>
    </r>
    <r>
      <rPr>
        <b/>
        <sz val="12"/>
        <rFont val="Times New Roman"/>
        <charset val="134"/>
      </rPr>
      <t>(</t>
    </r>
    <r>
      <rPr>
        <b/>
        <sz val="12"/>
        <rFont val="仿宋_GB2312"/>
        <charset val="134"/>
      </rPr>
      <t>指持有不超过一年</t>
    </r>
    <r>
      <rPr>
        <b/>
        <sz val="12"/>
        <rFont val="Times New Roman"/>
        <charset val="134"/>
      </rPr>
      <t>)</t>
    </r>
  </si>
  <si>
    <t>①“被投资单位名称”指股票发行单位全称；</t>
  </si>
  <si>
    <t>②“股票名称”指该股票标准简称，包括代码，如太极集团600129；</t>
  </si>
  <si>
    <t>③“股票性质”指填列国家股、法人股或流通股；</t>
  </si>
  <si>
    <t>④“投资日期”指企业购买股票的日期或以其他方式(如非货币性交易换入、以债权换入等)取得股权的协议转让日期，非股票发行日期；</t>
  </si>
  <si>
    <t>⑤持股比例指所持股数量占发行总股本数的比例，如果少量购买，则不填此栏。</t>
  </si>
  <si>
    <r>
      <rPr>
        <b/>
        <sz val="12"/>
        <rFont val="Times New Roman"/>
        <charset val="134"/>
      </rPr>
      <t>(5)</t>
    </r>
    <r>
      <rPr>
        <b/>
        <sz val="12"/>
        <rFont val="仿宋_GB2312"/>
        <charset val="134"/>
      </rPr>
      <t>表</t>
    </r>
    <r>
      <rPr>
        <b/>
        <sz val="12"/>
        <rFont val="Times New Roman"/>
        <charset val="134"/>
      </rPr>
      <t xml:space="preserve">3-2-2 </t>
    </r>
    <r>
      <rPr>
        <b/>
        <sz val="12"/>
        <rFont val="仿宋_GB2312"/>
        <charset val="134"/>
      </rPr>
      <t>交易性金融资产</t>
    </r>
    <r>
      <rPr>
        <b/>
        <sz val="12"/>
        <rFont val="Times New Roman"/>
        <charset val="134"/>
      </rPr>
      <t>—</t>
    </r>
    <r>
      <rPr>
        <b/>
        <sz val="12"/>
        <rFont val="仿宋_GB2312"/>
        <charset val="134"/>
      </rPr>
      <t>债券投资</t>
    </r>
  </si>
  <si>
    <t>债券种类可以按用途（分基建债券、电力债券、专项债券）填列，其他填表情况同表3-2-1。</t>
  </si>
  <si>
    <r>
      <rPr>
        <b/>
        <sz val="12"/>
        <rFont val="Times New Roman"/>
        <charset val="134"/>
      </rPr>
      <t>(6)</t>
    </r>
    <r>
      <rPr>
        <b/>
        <sz val="12"/>
        <rFont val="仿宋_GB2312"/>
        <charset val="134"/>
      </rPr>
      <t>表</t>
    </r>
    <r>
      <rPr>
        <b/>
        <sz val="12"/>
        <rFont val="Times New Roman"/>
        <charset val="134"/>
      </rPr>
      <t xml:space="preserve">3-3 </t>
    </r>
    <r>
      <rPr>
        <b/>
        <sz val="12"/>
        <rFont val="仿宋_GB2312"/>
        <charset val="134"/>
      </rPr>
      <t>应收票据</t>
    </r>
  </si>
  <si>
    <t>①“户名”指债务人的户名全称；</t>
  </si>
  <si>
    <t>②“出票日期”指签发该票据的日期---年月日。</t>
  </si>
  <si>
    <t>注意事项：对于逾期未收回的应收票据，请在“备注”栏中标明未收回的原因；“涉及法律诉讼”的款项、欠款单位为关联方或内部往来的款项、用于质押的应收票据等应分别在“备注”栏中予以说明。</t>
  </si>
  <si>
    <r>
      <rPr>
        <b/>
        <sz val="12"/>
        <rFont val="Times New Roman"/>
        <charset val="134"/>
      </rPr>
      <t>(7)</t>
    </r>
    <r>
      <rPr>
        <b/>
        <sz val="12"/>
        <rFont val="仿宋_GB2312"/>
        <charset val="134"/>
      </rPr>
      <t>表</t>
    </r>
    <r>
      <rPr>
        <b/>
        <sz val="12"/>
        <rFont val="Times New Roman"/>
        <charset val="134"/>
      </rPr>
      <t>3-4</t>
    </r>
    <r>
      <rPr>
        <b/>
        <sz val="12"/>
        <rFont val="仿宋_GB2312"/>
        <charset val="134"/>
      </rPr>
      <t>应收帐款</t>
    </r>
  </si>
  <si>
    <t>①“业务内容”：指发生应收帐款的相应业务名称，应收帐款不分金额大小一律按照债务人和业务内容逐笔填列，不能出现其他；</t>
  </si>
  <si>
    <t>②“发生日期”：对滚动发生额可按照基准日前最后一次应收帐款发生额的月份月末余额填列；</t>
  </si>
  <si>
    <r>
      <rPr>
        <sz val="14"/>
        <rFont val="仿宋_GB2312"/>
        <charset val="134"/>
      </rPr>
      <t>③“帐龄”：按月数填列，如一年零4个月，则填列“16</t>
    </r>
    <r>
      <rPr>
        <sz val="14"/>
        <rFont val="Times New Roman"/>
        <charset val="134"/>
      </rPr>
      <t>”</t>
    </r>
    <r>
      <rPr>
        <sz val="14"/>
        <rFont val="仿宋_GB2312"/>
        <charset val="134"/>
      </rPr>
      <t>即可，对应在1-2年账龄段内列示；</t>
    </r>
  </si>
  <si>
    <t>④欠款单位名称应填列全称，不应以地名或不明确的简称代替；</t>
  </si>
  <si>
    <t>⑤欠款单位为关联方或内部单位的，分开填列。</t>
  </si>
  <si>
    <r>
      <rPr>
        <b/>
        <sz val="12"/>
        <rFont val="Times New Roman"/>
        <charset val="134"/>
      </rPr>
      <t>(8)</t>
    </r>
    <r>
      <rPr>
        <b/>
        <sz val="12"/>
        <rFont val="仿宋_GB2312"/>
        <charset val="134"/>
      </rPr>
      <t>表</t>
    </r>
    <r>
      <rPr>
        <b/>
        <sz val="12"/>
        <rFont val="Times New Roman"/>
        <charset val="134"/>
      </rPr>
      <t xml:space="preserve">3-5 </t>
    </r>
    <r>
      <rPr>
        <b/>
        <sz val="12"/>
        <rFont val="仿宋_GB2312"/>
        <charset val="134"/>
      </rPr>
      <t>预付帐款</t>
    </r>
  </si>
  <si>
    <t>参照表3-4。</t>
  </si>
  <si>
    <t>对预付设备款所涉及的实物已到货安装、使用，在清查时应注意与实物管理部门核对，以免出现重复申报或资产非真实盘盈。</t>
  </si>
  <si>
    <r>
      <rPr>
        <b/>
        <sz val="12"/>
        <rFont val="Times New Roman"/>
        <charset val="134"/>
      </rPr>
      <t>(9)</t>
    </r>
    <r>
      <rPr>
        <b/>
        <sz val="12"/>
        <rFont val="仿宋_GB2312"/>
        <charset val="134"/>
      </rPr>
      <t>表</t>
    </r>
    <r>
      <rPr>
        <b/>
        <sz val="12"/>
        <rFont val="Times New Roman"/>
        <charset val="134"/>
      </rPr>
      <t xml:space="preserve">3-7 </t>
    </r>
    <r>
      <rPr>
        <b/>
        <sz val="12"/>
        <rFont val="仿宋_GB2312"/>
        <charset val="134"/>
      </rPr>
      <t>应收股利</t>
    </r>
  </si>
  <si>
    <t>“发生日期”栏所指的是利润或股利分配时间；</t>
  </si>
  <si>
    <t>“股利所属期间”指股利发生的期间，如2002年应收2001年的股利，则该栏目填写“2001年度”。</t>
  </si>
  <si>
    <r>
      <rPr>
        <b/>
        <sz val="12"/>
        <rFont val="Times New Roman"/>
        <charset val="134"/>
      </rPr>
      <t>(10)</t>
    </r>
    <r>
      <rPr>
        <b/>
        <sz val="12"/>
        <rFont val="仿宋_GB2312"/>
        <charset val="134"/>
      </rPr>
      <t>表</t>
    </r>
    <r>
      <rPr>
        <b/>
        <sz val="12"/>
        <rFont val="Times New Roman"/>
        <charset val="134"/>
      </rPr>
      <t xml:space="preserve">3-6 </t>
    </r>
    <r>
      <rPr>
        <b/>
        <sz val="12"/>
        <rFont val="仿宋_GB2312"/>
        <charset val="134"/>
      </rPr>
      <t>应收利息</t>
    </r>
  </si>
  <si>
    <t>参照表3-5。</t>
  </si>
  <si>
    <r>
      <rPr>
        <b/>
        <sz val="12"/>
        <rFont val="Times New Roman"/>
        <charset val="134"/>
      </rPr>
      <t>(11)</t>
    </r>
    <r>
      <rPr>
        <b/>
        <sz val="12"/>
        <rFont val="仿宋_GB2312"/>
        <charset val="134"/>
      </rPr>
      <t>表</t>
    </r>
    <r>
      <rPr>
        <b/>
        <sz val="12"/>
        <rFont val="Times New Roman"/>
        <charset val="134"/>
      </rPr>
      <t xml:space="preserve">3-8 </t>
    </r>
    <r>
      <rPr>
        <b/>
        <sz val="12"/>
        <rFont val="仿宋_GB2312"/>
        <charset val="134"/>
      </rPr>
      <t>其他应收款</t>
    </r>
  </si>
  <si>
    <r>
      <rPr>
        <b/>
        <sz val="12"/>
        <rFont val="Times New Roman"/>
        <charset val="134"/>
      </rPr>
      <t>(12)</t>
    </r>
    <r>
      <rPr>
        <b/>
        <sz val="12"/>
        <rFont val="仿宋_GB2312"/>
        <charset val="134"/>
      </rPr>
      <t>表</t>
    </r>
    <r>
      <rPr>
        <b/>
        <sz val="12"/>
        <rFont val="Times New Roman"/>
        <charset val="134"/>
      </rPr>
      <t>3-9-1</t>
    </r>
    <r>
      <rPr>
        <b/>
        <sz val="12"/>
        <rFont val="仿宋_GB2312"/>
        <charset val="134"/>
      </rPr>
      <t>至</t>
    </r>
    <r>
      <rPr>
        <b/>
        <sz val="12"/>
        <rFont val="Times New Roman"/>
        <charset val="134"/>
      </rPr>
      <t xml:space="preserve">3-9-8 </t>
    </r>
    <r>
      <rPr>
        <b/>
        <sz val="12"/>
        <rFont val="仿宋_GB2312"/>
        <charset val="134"/>
      </rPr>
      <t>存货类</t>
    </r>
  </si>
  <si>
    <t>①存货类原则上按名称或规格型号逐个填列，但如数量过多，则可按小类填列；</t>
  </si>
  <si>
    <t>②按类填列的存货“单价”指平均单价(为倒算值)，即“数量”乘以“单价”，应等于“金额”；</t>
  </si>
  <si>
    <t>③对于按计划成本入帐的存货，在该科目的倒数第二行填列材料成本差异；</t>
  </si>
  <si>
    <t>④对帐面已没有反映的在用低值易耗品，可根据实际情况填列对生产经营较重要的工具且价值量较大的物品，如仪器仪表等。</t>
  </si>
  <si>
    <t xml:space="preserve">⑤如原材料存在损毁、变质现象，应在“备注”栏中注明，并说明库存时间；产成品及分期收款发出商品应按畅销、正常、勉强销售、滞销几种情况在适销程度栏打钩；已发出但未作帐务处理的，在备注栏注明产品去向；对残次、冷背、呆滞的产成品(库存商品)也在备注栏注明；低值易耗品不采用一次摊销法摊销时，在备注栏中作出说明。
</t>
  </si>
  <si>
    <r>
      <rPr>
        <b/>
        <sz val="12"/>
        <rFont val="Times New Roman"/>
        <charset val="134"/>
      </rPr>
      <t>(13)</t>
    </r>
    <r>
      <rPr>
        <b/>
        <sz val="12"/>
        <rFont val="仿宋_GB2312"/>
        <charset val="134"/>
      </rPr>
      <t>表</t>
    </r>
    <r>
      <rPr>
        <b/>
        <sz val="12"/>
        <rFont val="Times New Roman"/>
        <charset val="134"/>
      </rPr>
      <t xml:space="preserve">3--10 </t>
    </r>
    <r>
      <rPr>
        <b/>
        <sz val="12"/>
        <rFont val="仿宋_GB2312"/>
        <charset val="134"/>
      </rPr>
      <t>一年内到期的非流动资产</t>
    </r>
  </si>
  <si>
    <t>按照不同的项目内容逐笔填写。</t>
  </si>
  <si>
    <r>
      <rPr>
        <b/>
        <sz val="12"/>
        <rFont val="Times New Roman"/>
        <charset val="134"/>
      </rPr>
      <t>(14)</t>
    </r>
    <r>
      <rPr>
        <b/>
        <sz val="12"/>
        <rFont val="仿宋_GB2312"/>
        <charset val="134"/>
      </rPr>
      <t>表</t>
    </r>
    <r>
      <rPr>
        <b/>
        <sz val="12"/>
        <rFont val="Times New Roman"/>
        <charset val="134"/>
      </rPr>
      <t xml:space="preserve">3--11 </t>
    </r>
    <r>
      <rPr>
        <b/>
        <sz val="12"/>
        <rFont val="仿宋_GB2312"/>
        <charset val="134"/>
      </rPr>
      <t>其他流动资产</t>
    </r>
  </si>
  <si>
    <r>
      <rPr>
        <b/>
        <sz val="14"/>
        <rFont val="Times New Roman"/>
        <charset val="134"/>
      </rPr>
      <t>2.</t>
    </r>
    <r>
      <rPr>
        <b/>
        <sz val="14"/>
        <rFont val="黑体"/>
        <charset val="134"/>
      </rPr>
      <t>非流动资产填表说明</t>
    </r>
    <r>
      <rPr>
        <b/>
        <sz val="14"/>
        <rFont val="Times New Roman"/>
        <charset val="134"/>
      </rPr>
      <t>(</t>
    </r>
    <r>
      <rPr>
        <b/>
        <sz val="14"/>
        <rFont val="黑体"/>
        <charset val="134"/>
      </rPr>
      <t>表</t>
    </r>
    <r>
      <rPr>
        <b/>
        <sz val="14"/>
        <rFont val="Times New Roman"/>
        <charset val="134"/>
      </rPr>
      <t>4--1</t>
    </r>
    <r>
      <rPr>
        <b/>
        <sz val="14"/>
        <rFont val="黑体"/>
        <charset val="134"/>
      </rPr>
      <t>至</t>
    </r>
    <r>
      <rPr>
        <b/>
        <sz val="14"/>
        <rFont val="Times New Roman"/>
        <charset val="134"/>
      </rPr>
      <t>4--17)</t>
    </r>
  </si>
  <si>
    <r>
      <rPr>
        <b/>
        <sz val="12"/>
        <rFont val="Times New Roman"/>
        <charset val="134"/>
      </rPr>
      <t>(1)</t>
    </r>
    <r>
      <rPr>
        <b/>
        <sz val="12"/>
        <rFont val="仿宋_GB2312"/>
        <charset val="134"/>
      </rPr>
      <t>表</t>
    </r>
    <r>
      <rPr>
        <b/>
        <sz val="12"/>
        <rFont val="Times New Roman"/>
        <charset val="134"/>
      </rPr>
      <t xml:space="preserve">4--1 </t>
    </r>
    <r>
      <rPr>
        <b/>
        <sz val="12"/>
        <rFont val="仿宋_GB2312"/>
        <charset val="134"/>
      </rPr>
      <t>可供出售金融资产</t>
    </r>
  </si>
  <si>
    <t>*******</t>
  </si>
  <si>
    <r>
      <rPr>
        <b/>
        <sz val="12"/>
        <rFont val="Times New Roman"/>
        <charset val="134"/>
      </rPr>
      <t>(2)</t>
    </r>
    <r>
      <rPr>
        <b/>
        <sz val="12"/>
        <rFont val="仿宋_GB2312"/>
        <charset val="134"/>
      </rPr>
      <t>表</t>
    </r>
    <r>
      <rPr>
        <b/>
        <sz val="12"/>
        <rFont val="Times New Roman"/>
        <charset val="134"/>
      </rPr>
      <t xml:space="preserve">4--2 </t>
    </r>
    <r>
      <rPr>
        <b/>
        <sz val="12"/>
        <rFont val="仿宋_GB2312"/>
        <charset val="134"/>
      </rPr>
      <t>持有至到期投资</t>
    </r>
  </si>
  <si>
    <t>可参照3－2－1股票或表3－2－2债券投资明细表内容进行填列；</t>
  </si>
  <si>
    <r>
      <rPr>
        <b/>
        <sz val="12"/>
        <rFont val="Times New Roman"/>
        <charset val="134"/>
      </rPr>
      <t>(3)</t>
    </r>
    <r>
      <rPr>
        <b/>
        <sz val="12"/>
        <rFont val="仿宋_GB2312"/>
        <charset val="134"/>
      </rPr>
      <t>表</t>
    </r>
    <r>
      <rPr>
        <b/>
        <sz val="12"/>
        <rFont val="Times New Roman"/>
        <charset val="134"/>
      </rPr>
      <t xml:space="preserve">4--3 </t>
    </r>
    <r>
      <rPr>
        <b/>
        <sz val="12"/>
        <rFont val="仿宋_GB2312"/>
        <charset val="134"/>
      </rPr>
      <t>长期应收款</t>
    </r>
  </si>
  <si>
    <t>******</t>
  </si>
  <si>
    <r>
      <rPr>
        <b/>
        <sz val="12"/>
        <rFont val="Times New Roman"/>
        <charset val="134"/>
      </rPr>
      <t>(4)</t>
    </r>
    <r>
      <rPr>
        <b/>
        <sz val="12"/>
        <rFont val="仿宋_GB2312"/>
        <charset val="134"/>
      </rPr>
      <t>表</t>
    </r>
    <r>
      <rPr>
        <b/>
        <sz val="12"/>
        <rFont val="Times New Roman"/>
        <charset val="134"/>
      </rPr>
      <t xml:space="preserve">4--4 </t>
    </r>
    <r>
      <rPr>
        <b/>
        <sz val="12"/>
        <rFont val="仿宋_GB2312"/>
        <charset val="134"/>
      </rPr>
      <t>长期股权投资</t>
    </r>
  </si>
  <si>
    <t>对于有特殊约定的长期投资，在备注栏简述约定的内容。</t>
  </si>
  <si>
    <r>
      <rPr>
        <b/>
        <sz val="12"/>
        <rFont val="Times New Roman"/>
        <charset val="134"/>
      </rPr>
      <t>(5)</t>
    </r>
    <r>
      <rPr>
        <b/>
        <sz val="12"/>
        <rFont val="仿宋_GB2312"/>
        <charset val="134"/>
      </rPr>
      <t>表</t>
    </r>
    <r>
      <rPr>
        <b/>
        <sz val="12"/>
        <rFont val="Times New Roman"/>
        <charset val="134"/>
      </rPr>
      <t xml:space="preserve">4--5 </t>
    </r>
    <r>
      <rPr>
        <b/>
        <sz val="12"/>
        <rFont val="仿宋_GB2312"/>
        <charset val="134"/>
      </rPr>
      <t>投资性房地产</t>
    </r>
  </si>
  <si>
    <t>结合资产类别填报土地或房屋资产相关项目，具体填要求同5－1－1房屋建筑物或表5－3土地评估明细表相关要求。</t>
  </si>
  <si>
    <r>
      <rPr>
        <b/>
        <sz val="12"/>
        <rFont val="Times New Roman"/>
        <charset val="134"/>
      </rPr>
      <t>(6)</t>
    </r>
    <r>
      <rPr>
        <b/>
        <sz val="12"/>
        <rFont val="仿宋_GB2312"/>
        <charset val="134"/>
      </rPr>
      <t>表</t>
    </r>
    <r>
      <rPr>
        <b/>
        <sz val="12"/>
        <rFont val="Times New Roman"/>
        <charset val="134"/>
      </rPr>
      <t xml:space="preserve">4--6 </t>
    </r>
    <r>
      <rPr>
        <b/>
        <sz val="12"/>
        <rFont val="仿宋_GB2312"/>
        <charset val="134"/>
      </rPr>
      <t>固定资产</t>
    </r>
  </si>
  <si>
    <r>
      <rPr>
        <b/>
        <sz val="12"/>
        <rFont val="Times New Roman"/>
        <charset val="134"/>
      </rPr>
      <t>1)</t>
    </r>
    <r>
      <rPr>
        <b/>
        <sz val="12"/>
        <rFont val="仿宋_GB2312"/>
        <charset val="134"/>
      </rPr>
      <t>表</t>
    </r>
    <r>
      <rPr>
        <b/>
        <sz val="12"/>
        <rFont val="Times New Roman"/>
        <charset val="134"/>
      </rPr>
      <t>4-6-1</t>
    </r>
    <r>
      <rPr>
        <b/>
        <sz val="12"/>
        <rFont val="仿宋_GB2312"/>
        <charset val="134"/>
      </rPr>
      <t>，固定资产</t>
    </r>
    <r>
      <rPr>
        <b/>
        <sz val="12"/>
        <rFont val="Times New Roman"/>
        <charset val="134"/>
      </rPr>
      <t>—</t>
    </r>
    <r>
      <rPr>
        <b/>
        <sz val="12"/>
        <rFont val="仿宋_GB2312"/>
        <charset val="134"/>
      </rPr>
      <t>房屋建筑物清查评估明细表</t>
    </r>
  </si>
  <si>
    <t>如因故几项建筑物无法分别标明帐面价值,可统一填写帐面价值,但实物需逐栋填列。</t>
  </si>
  <si>
    <t>“房产证号及对应土地证号”为房产证及土地证上标明的号码，应填写齐全；</t>
  </si>
  <si>
    <t>“建筑物名称”一栏是指该栋房屋现用名称；</t>
  </si>
  <si>
    <t>“用途”指该建筑物目前的用途，如用于生产、办公等；</t>
  </si>
  <si>
    <t>“建筑结构”一栏是指该栋建筑物的建筑结构形式，须填写与现在实际结构状况相一致的名称。</t>
  </si>
  <si>
    <t>现将各种类型结构含义分述如下：</t>
  </si>
  <si>
    <t>A.框架结构，指钢筋混凝土柱、梁、板整体浇注的结构，包括钢筋混凝土预制柱、梁、结点后浇的刚性结点框架结构；表中填写“框架“。</t>
  </si>
  <si>
    <t>B.框剪结构，指钢筋混凝土柱、梁、板、剪力墙现浇的整体结构；表中填写“框剪 “。</t>
  </si>
  <si>
    <t>C.排架结构，一般指预制钢筋混凝土柱、吊车梁、屋架或屋面斜梁的装配式结构，其中屋架可以是钢筋混凝土或钢屋架。表中填写“排架“。</t>
  </si>
  <si>
    <t>D.砖混结构，以砖砌体及钢筋混凝土梁、构造柱、楼板为混合承重体系的结构类型。以砖柱为竖向承重构件的砖排架结构并入“砖混结构”类型内。表中填写“砖混“。</t>
  </si>
  <si>
    <t>E.砖木结构，指砖墙、砖柱及木屋架为联合承重体的结构类型，屋面必须是木屋面板及挂瓦的作法。表中填写“砖木“。</t>
  </si>
  <si>
    <t>F.简易结构，指屋架为轻型钢架或简易木屋架上面直接安设玻璃钢瓦或瓦楞铁皮瓦的简易结构。表中填写“简易“。</t>
  </si>
  <si>
    <t>G.钢棚结构，指无围护墙，或半截围护墙，屋面为轻型钢架搁置的砖柱或轻钢支柱上的棚类结构。表中填写“钢棚“。</t>
  </si>
  <si>
    <t>对于上述结构中，“钢棚结构”属于临时建筑，一般不办理房产证，故该类型的项目一律填在“构筑物”评估表中。</t>
  </si>
  <si>
    <t>在填写结构类型时，一律以上述规定为准，原帐面填写的类型名称与本规定不一致时，应按本规定进行更改。</t>
  </si>
  <si>
    <t>“建筑面积”一栏是指纳入评估范围的建筑物的建筑面积，应同房产证或购房合同面积相一致，如无房产证，填写工程竣工决算书上的面积数，否则就需要重新丈量；对改建、扩建已改变了原有建筑面积，应以现在实有的建筑面积填报，但必须在备注中加以说明，应注意在增加面积的同时，应增加帐面原值及净值。如增加面积的价值未入帐，应在备注中注明未入帐部分的建筑面积。</t>
  </si>
  <si>
    <t>“建成年月”为竣工时间；</t>
  </si>
  <si>
    <t>“成本单价”一栏是指帐面原值与“建筑面积”的比值。
对于盘盈、盘亏、毁损、报废、闲置等非正常资产状况应在备注栏中说明！</t>
  </si>
  <si>
    <r>
      <rPr>
        <b/>
        <sz val="12"/>
        <rFont val="Times New Roman"/>
        <charset val="134"/>
      </rPr>
      <t>2)</t>
    </r>
    <r>
      <rPr>
        <b/>
        <sz val="12"/>
        <rFont val="仿宋_GB2312"/>
        <charset val="134"/>
      </rPr>
      <t>表</t>
    </r>
    <r>
      <rPr>
        <b/>
        <sz val="12"/>
        <rFont val="Times New Roman"/>
        <charset val="134"/>
      </rPr>
      <t>4-6-2</t>
    </r>
    <r>
      <rPr>
        <b/>
        <sz val="12"/>
        <rFont val="仿宋_GB2312"/>
        <charset val="134"/>
      </rPr>
      <t>，固定资产</t>
    </r>
    <r>
      <rPr>
        <b/>
        <sz val="12"/>
        <rFont val="Times New Roman"/>
        <charset val="134"/>
      </rPr>
      <t>—</t>
    </r>
    <r>
      <rPr>
        <b/>
        <sz val="12"/>
        <rFont val="仿宋_GB2312"/>
        <charset val="134"/>
      </rPr>
      <t>构筑物及其他辅助设施清查评估明细表</t>
    </r>
  </si>
  <si>
    <t>构筑物指与建筑物相匹配的场地、水池、围墙、道路等设施。</t>
  </si>
  <si>
    <t>各项目填写要求如下：</t>
  </si>
  <si>
    <r>
      <rPr>
        <sz val="14"/>
        <rFont val="仿宋_GB2312"/>
        <charset val="134"/>
      </rPr>
      <t>(1)水池：单位“个”，材质：砖、钢筋砼等，规格：外形</t>
    </r>
    <r>
      <rPr>
        <sz val="14"/>
        <rFont val="Times New Roman"/>
        <charset val="134"/>
      </rPr>
      <t>”</t>
    </r>
    <r>
      <rPr>
        <sz val="14"/>
        <rFont val="仿宋_GB2312"/>
        <charset val="134"/>
      </rPr>
      <t>长l</t>
    </r>
    <r>
      <rPr>
        <sz val="14"/>
        <rFont val="Symbol"/>
        <charset val="2"/>
      </rPr>
      <t>´</t>
    </r>
    <r>
      <rPr>
        <sz val="14"/>
        <rFont val="仿宋_GB2312"/>
        <charset val="134"/>
      </rPr>
      <t>宽b</t>
    </r>
    <r>
      <rPr>
        <sz val="14"/>
        <rFont val="Symbol"/>
        <charset val="2"/>
      </rPr>
      <t>´</t>
    </r>
    <r>
      <rPr>
        <sz val="14"/>
        <rFont val="仿宋_GB2312"/>
        <charset val="134"/>
      </rPr>
      <t>高h(m)</t>
    </r>
    <r>
      <rPr>
        <sz val="14"/>
        <rFont val="Times New Roman"/>
        <charset val="134"/>
      </rPr>
      <t>”</t>
    </r>
    <r>
      <rPr>
        <sz val="14"/>
        <rFont val="仿宋_GB2312"/>
        <charset val="134"/>
      </rPr>
      <t>，</t>
    </r>
    <r>
      <rPr>
        <sz val="14"/>
        <rFont val="Times New Roman"/>
        <charset val="134"/>
      </rPr>
      <t>”</t>
    </r>
    <r>
      <rPr>
        <sz val="14"/>
        <rFont val="仿宋_GB2312"/>
        <charset val="134"/>
      </rPr>
      <t>容积m3</t>
    </r>
    <r>
      <rPr>
        <sz val="14"/>
        <rFont val="Times New Roman"/>
        <charset val="134"/>
      </rPr>
      <t>”</t>
    </r>
    <r>
      <rPr>
        <sz val="14"/>
        <rFont val="仿宋_GB2312"/>
        <charset val="134"/>
      </rPr>
      <t>,有盖或无盖；例如15</t>
    </r>
    <r>
      <rPr>
        <sz val="14"/>
        <rFont val="Symbol"/>
        <charset val="2"/>
      </rPr>
      <t>´</t>
    </r>
    <r>
      <rPr>
        <sz val="14"/>
        <rFont val="仿宋_GB2312"/>
        <charset val="134"/>
      </rPr>
      <t>55</t>
    </r>
    <r>
      <rPr>
        <sz val="14"/>
        <rFont val="Symbol"/>
        <charset val="2"/>
      </rPr>
      <t>´</t>
    </r>
    <r>
      <rPr>
        <sz val="14"/>
        <rFont val="仿宋_GB2312"/>
        <charset val="134"/>
      </rPr>
      <t>30，22m3，有盖。</t>
    </r>
  </si>
  <si>
    <r>
      <rPr>
        <sz val="14"/>
        <rFont val="仿宋_GB2312"/>
        <charset val="134"/>
      </rPr>
      <t>(2)烟囱、水塔：单位：“座”，材质：“砖，钢筋砼”等，规格：“高h</t>
    </r>
    <r>
      <rPr>
        <sz val="14"/>
        <rFont val="Symbol"/>
        <charset val="2"/>
      </rPr>
      <t>´</t>
    </r>
    <r>
      <rPr>
        <sz val="14"/>
        <rFont val="仿宋_GB2312"/>
        <charset val="134"/>
      </rPr>
      <t>上口直径(m)。”例： 60</t>
    </r>
    <r>
      <rPr>
        <sz val="14"/>
        <rFont val="Symbol"/>
        <charset val="2"/>
      </rPr>
      <t>´</t>
    </r>
    <r>
      <rPr>
        <sz val="14"/>
        <rFont val="仿宋_GB2312"/>
        <charset val="134"/>
      </rPr>
      <t>2.5</t>
    </r>
  </si>
  <si>
    <r>
      <rPr>
        <sz val="14"/>
        <rFont val="仿宋_GB2312"/>
        <charset val="134"/>
      </rPr>
      <t>(3)框架：单位：“座”或“t”(用于钢框架)、材质：“钢筋砼”或“钢结构”等，规格：“长l</t>
    </r>
    <r>
      <rPr>
        <sz val="14"/>
        <rFont val="Symbol"/>
        <charset val="2"/>
      </rPr>
      <t>´</t>
    </r>
    <r>
      <rPr>
        <sz val="14"/>
        <rFont val="仿宋_GB2312"/>
        <charset val="134"/>
      </rPr>
      <t>宽b</t>
    </r>
    <r>
      <rPr>
        <sz val="14"/>
        <rFont val="Symbol"/>
        <charset val="2"/>
      </rPr>
      <t>´</t>
    </r>
    <r>
      <rPr>
        <sz val="14"/>
        <rFont val="仿宋_GB2312"/>
        <charset val="134"/>
      </rPr>
      <t>高h(m)”例：120</t>
    </r>
    <r>
      <rPr>
        <sz val="14"/>
        <rFont val="Symbol"/>
        <charset val="2"/>
      </rPr>
      <t>´</t>
    </r>
    <r>
      <rPr>
        <sz val="14"/>
        <rFont val="仿宋_GB2312"/>
        <charset val="134"/>
      </rPr>
      <t>18</t>
    </r>
    <r>
      <rPr>
        <sz val="14"/>
        <rFont val="Symbol"/>
        <charset val="2"/>
      </rPr>
      <t>´</t>
    </r>
    <r>
      <rPr>
        <sz val="14"/>
        <rFont val="仿宋_GB2312"/>
        <charset val="134"/>
      </rPr>
      <t>50</t>
    </r>
  </si>
  <si>
    <r>
      <rPr>
        <sz val="14"/>
        <rFont val="仿宋_GB2312"/>
        <charset val="134"/>
      </rPr>
      <t>(4)水井：单位：“口”、材质：“砖、钢筋砼”等，规格：深h</t>
    </r>
    <r>
      <rPr>
        <sz val="14"/>
        <rFont val="Symbol"/>
        <charset val="2"/>
      </rPr>
      <t>´</t>
    </r>
    <r>
      <rPr>
        <sz val="14"/>
        <rFont val="仿宋_GB2312"/>
        <charset val="134"/>
      </rPr>
      <t>上口直径D(m)；例：60</t>
    </r>
    <r>
      <rPr>
        <sz val="14"/>
        <rFont val="Symbol"/>
        <charset val="2"/>
      </rPr>
      <t>´</t>
    </r>
    <r>
      <rPr>
        <sz val="14"/>
        <rFont val="仿宋_GB2312"/>
        <charset val="134"/>
      </rPr>
      <t>2；</t>
    </r>
  </si>
  <si>
    <r>
      <rPr>
        <sz val="14"/>
        <rFont val="仿宋_GB2312"/>
        <charset val="134"/>
      </rPr>
      <t>(5)道路：单位“m</t>
    </r>
    <r>
      <rPr>
        <sz val="14"/>
        <rFont val="Times New Roman"/>
        <charset val="134"/>
      </rPr>
      <t>”</t>
    </r>
    <r>
      <rPr>
        <sz val="14"/>
        <rFont val="仿宋_GB2312"/>
        <charset val="134"/>
      </rPr>
      <t>,材质:“砼面、沥青面、砖面”等，规格：“宽b(m)，δ厚(mm)”，例：b =6m，δ=200mm；</t>
    </r>
  </si>
  <si>
    <t>(6)围墙：单位“m”，材质:“砖砌、砖铁栏杆”等，规格：“高h(m),例：h=2 m，对于砖墙还应填写墙厚，例：h=2m，δ=240(mm)；</t>
  </si>
  <si>
    <r>
      <rPr>
        <sz val="14"/>
        <rFont val="仿宋_GB2312"/>
        <charset val="134"/>
      </rPr>
      <t>(7)地沟：单位“m”，材质：“砖、砼”等，规格：“宽b</t>
    </r>
    <r>
      <rPr>
        <sz val="14"/>
        <rFont val="Symbol"/>
        <charset val="2"/>
      </rPr>
      <t>´</t>
    </r>
    <r>
      <rPr>
        <sz val="14"/>
        <rFont val="仿宋_GB2312"/>
        <charset val="134"/>
      </rPr>
      <t>深h(m)</t>
    </r>
    <r>
      <rPr>
        <sz val="14"/>
        <rFont val="Times New Roman"/>
        <charset val="134"/>
      </rPr>
      <t>”</t>
    </r>
    <r>
      <rPr>
        <sz val="14"/>
        <rFont val="仿宋_GB2312"/>
        <charset val="134"/>
      </rPr>
      <t>,例：5</t>
    </r>
    <r>
      <rPr>
        <sz val="14"/>
        <rFont val="Symbol"/>
        <charset val="2"/>
      </rPr>
      <t>´</t>
    </r>
    <r>
      <rPr>
        <sz val="14"/>
        <rFont val="仿宋_GB2312"/>
        <charset val="134"/>
      </rPr>
      <t>2；</t>
    </r>
  </si>
  <si>
    <t>(8)挡土墙：单位“m3”，材质:“毛石、砼”等。</t>
  </si>
  <si>
    <r>
      <rPr>
        <b/>
        <sz val="12"/>
        <rFont val="Times New Roman"/>
        <charset val="134"/>
      </rPr>
      <t>3)</t>
    </r>
    <r>
      <rPr>
        <sz val="12"/>
        <rFont val="黑体"/>
        <charset val="134"/>
      </rPr>
      <t>表</t>
    </r>
    <r>
      <rPr>
        <sz val="12"/>
        <rFont val="Times New Roman"/>
        <charset val="134"/>
      </rPr>
      <t>4-6-4</t>
    </r>
    <r>
      <rPr>
        <sz val="12"/>
        <rFont val="黑体"/>
        <charset val="134"/>
      </rPr>
      <t>，机器设备清查评估明细表</t>
    </r>
  </si>
  <si>
    <t>机器设备原则上按单台(套)填列，即每行只填一台(套)，如有5台（套）相同设备，应填写5行(因为即使购置与启用日期相同，其使用状况或技术状况可能不同)，但当存在同批购入、相同规格型号且使用环境及状况基本相同的多台（套）设备时，可合并填列,并将数量填入数量栏；</t>
  </si>
  <si>
    <t>如购置时为整套购入，可在该设备起始行相应列填写该设备的名称及帐面值（填写整套设备的价值），在其下面各行分别填列该套设备的明细项。</t>
  </si>
  <si>
    <t>对停用、不需用、待报废、淘汰、盘亏、盘盈、二手设备等应在备注栏标明。</t>
  </si>
  <si>
    <t>“设备名称”、“规格型号”、“生产厂家”要按设备铭牌填写。</t>
  </si>
  <si>
    <t>“启用年月”指机器设备的实际启用年月。</t>
  </si>
  <si>
    <t>“存放地点”填写最基层的单位。</t>
  </si>
  <si>
    <r>
      <rPr>
        <sz val="12"/>
        <rFont val="Times New Roman"/>
        <charset val="134"/>
      </rPr>
      <t>4)</t>
    </r>
    <r>
      <rPr>
        <sz val="12"/>
        <rFont val="黑体"/>
        <charset val="134"/>
      </rPr>
      <t>表</t>
    </r>
    <r>
      <rPr>
        <sz val="12"/>
        <rFont val="Times New Roman"/>
        <charset val="134"/>
      </rPr>
      <t>4</t>
    </r>
    <r>
      <rPr>
        <sz val="12"/>
        <rFont val="Times New Roman"/>
        <charset val="134"/>
      </rPr>
      <t>-</t>
    </r>
    <r>
      <rPr>
        <sz val="12"/>
        <rFont val="Times New Roman"/>
        <charset val="134"/>
      </rPr>
      <t>5</t>
    </r>
    <r>
      <rPr>
        <sz val="12"/>
        <rFont val="Times New Roman"/>
        <charset val="134"/>
      </rPr>
      <t>-</t>
    </r>
    <r>
      <rPr>
        <sz val="12"/>
        <rFont val="Times New Roman"/>
        <charset val="134"/>
      </rPr>
      <t>5</t>
    </r>
    <r>
      <rPr>
        <sz val="12"/>
        <rFont val="黑体"/>
        <charset val="134"/>
      </rPr>
      <t>，车辆清查评估明细表</t>
    </r>
  </si>
  <si>
    <t>车辆牌号指当地交管部门颁发的车辆牌照号；已行驶公里数可圆整至百位即可，如53441公里或申报为“53400”；仪表盘、发动机等发生更换的应在备注栏注明。</t>
  </si>
  <si>
    <r>
      <rPr>
        <sz val="12"/>
        <rFont val="Times New Roman"/>
        <charset val="134"/>
      </rPr>
      <t>5)</t>
    </r>
    <r>
      <rPr>
        <sz val="12"/>
        <rFont val="黑体"/>
        <charset val="134"/>
      </rPr>
      <t>表</t>
    </r>
    <r>
      <rPr>
        <sz val="12"/>
        <rFont val="Times New Roman"/>
        <charset val="134"/>
      </rPr>
      <t>5</t>
    </r>
    <r>
      <rPr>
        <sz val="12"/>
        <rFont val="Times New Roman"/>
        <charset val="134"/>
      </rPr>
      <t>-</t>
    </r>
    <r>
      <rPr>
        <sz val="12"/>
        <rFont val="Times New Roman"/>
        <charset val="134"/>
      </rPr>
      <t>6</t>
    </r>
    <r>
      <rPr>
        <sz val="12"/>
        <rFont val="Times New Roman"/>
        <charset val="134"/>
      </rPr>
      <t>-</t>
    </r>
    <r>
      <rPr>
        <sz val="12"/>
        <rFont val="Times New Roman"/>
        <charset val="134"/>
      </rPr>
      <t>6</t>
    </r>
    <r>
      <rPr>
        <sz val="12"/>
        <rFont val="黑体"/>
        <charset val="134"/>
      </rPr>
      <t>，电子设备清查评估明细表</t>
    </r>
  </si>
  <si>
    <t>电子设备是指自动化办公设备及家用电器，如计算机、打印机、复印机、传真机、空调、冰柜、碎纸机、手机、寻呼机、电视机、音响设备、摄像机、开水器等。</t>
  </si>
  <si>
    <t>规格型号应填写主要技术参数(配置)，如电脑应填写主频、内存、硬盘、显示器；</t>
  </si>
  <si>
    <t>其他可参照表5-2-1填写。</t>
  </si>
  <si>
    <r>
      <rPr>
        <b/>
        <sz val="12"/>
        <rFont val="Times New Roman"/>
        <charset val="134"/>
      </rPr>
      <t>6)</t>
    </r>
    <r>
      <rPr>
        <sz val="12"/>
        <rFont val="宋体"/>
        <charset val="134"/>
      </rPr>
      <t>表</t>
    </r>
    <r>
      <rPr>
        <sz val="12"/>
        <rFont val="Times New Roman"/>
        <charset val="134"/>
      </rPr>
      <t>4</t>
    </r>
    <r>
      <rPr>
        <sz val="12"/>
        <rFont val="Times New Roman"/>
        <charset val="134"/>
      </rPr>
      <t>-</t>
    </r>
    <r>
      <rPr>
        <sz val="12"/>
        <rFont val="Times New Roman"/>
        <charset val="134"/>
      </rPr>
      <t>8</t>
    </r>
    <r>
      <rPr>
        <sz val="12"/>
        <rFont val="黑体"/>
        <charset val="134"/>
      </rPr>
      <t>，工程物资清查评估明细表</t>
    </r>
  </si>
  <si>
    <r>
      <rPr>
        <sz val="14"/>
        <rFont val="仿宋_GB2312"/>
        <charset val="134"/>
      </rPr>
      <t>工程物资的填列参照存货</t>
    </r>
    <r>
      <rPr>
        <sz val="14"/>
        <rFont val="Times New Roman"/>
        <charset val="134"/>
      </rPr>
      <t>--</t>
    </r>
    <r>
      <rPr>
        <sz val="14"/>
        <rFont val="仿宋_GB2312"/>
        <charset val="134"/>
      </rPr>
      <t>原材料。</t>
    </r>
  </si>
  <si>
    <r>
      <rPr>
        <sz val="12"/>
        <rFont val="Times New Roman"/>
        <charset val="134"/>
      </rPr>
      <t>7)</t>
    </r>
    <r>
      <rPr>
        <sz val="12"/>
        <rFont val="宋体"/>
        <charset val="134"/>
      </rPr>
      <t>表</t>
    </r>
    <r>
      <rPr>
        <sz val="12"/>
        <rFont val="Times New Roman"/>
        <charset val="134"/>
      </rPr>
      <t>4</t>
    </r>
    <r>
      <rPr>
        <sz val="12"/>
        <rFont val="Times New Roman"/>
        <charset val="134"/>
      </rPr>
      <t>-</t>
    </r>
    <r>
      <rPr>
        <sz val="12"/>
        <rFont val="Times New Roman"/>
        <charset val="134"/>
      </rPr>
      <t>7</t>
    </r>
    <r>
      <rPr>
        <sz val="12"/>
        <rFont val="Times New Roman"/>
        <charset val="134"/>
      </rPr>
      <t>-1</t>
    </r>
    <r>
      <rPr>
        <sz val="12"/>
        <rFont val="黑体"/>
        <charset val="134"/>
      </rPr>
      <t>，在建工程</t>
    </r>
    <r>
      <rPr>
        <sz val="12"/>
        <rFont val="Times New Roman"/>
        <charset val="134"/>
      </rPr>
      <t>—</t>
    </r>
    <r>
      <rPr>
        <sz val="12"/>
        <rFont val="仿宋_GB2312"/>
        <charset val="134"/>
      </rPr>
      <t>土建工程清查评估明细表</t>
    </r>
  </si>
  <si>
    <t>“付款比例”是指该工程评估基准日时已付金额与概算总投资额之比；</t>
  </si>
  <si>
    <t>“形象进度”是指该工程评估基准日的实际完工程度；</t>
  </si>
  <si>
    <t>在备注栏标注在建工程的施工状况，比如：停工项目、竣工项目、施工项目；如已完工但尚未进行竣工决算，也请在备注中标明。</t>
  </si>
  <si>
    <r>
      <rPr>
        <sz val="12"/>
        <rFont val="Times New Roman"/>
        <charset val="134"/>
      </rPr>
      <t xml:space="preserve">8) </t>
    </r>
    <r>
      <rPr>
        <sz val="12"/>
        <rFont val="黑体"/>
        <charset val="134"/>
      </rPr>
      <t>表</t>
    </r>
    <r>
      <rPr>
        <sz val="12"/>
        <rFont val="Times New Roman"/>
        <charset val="134"/>
      </rPr>
      <t>4</t>
    </r>
    <r>
      <rPr>
        <sz val="12"/>
        <rFont val="Times New Roman"/>
        <charset val="134"/>
      </rPr>
      <t>-</t>
    </r>
    <r>
      <rPr>
        <sz val="12"/>
        <rFont val="Times New Roman"/>
        <charset val="134"/>
      </rPr>
      <t>7</t>
    </r>
    <r>
      <rPr>
        <sz val="12"/>
        <rFont val="Times New Roman"/>
        <charset val="134"/>
      </rPr>
      <t>-2</t>
    </r>
    <r>
      <rPr>
        <sz val="12"/>
        <rFont val="黑体"/>
        <charset val="134"/>
      </rPr>
      <t>，在建工程</t>
    </r>
    <r>
      <rPr>
        <sz val="12"/>
        <rFont val="Times New Roman"/>
        <charset val="134"/>
      </rPr>
      <t>—</t>
    </r>
    <r>
      <rPr>
        <sz val="12"/>
        <rFont val="仿宋_GB2312"/>
        <charset val="134"/>
      </rPr>
      <t>设备安装工程清查评估明细表</t>
    </r>
  </si>
  <si>
    <t>“项目名称”应与安装合同所列示的项目名称一致；“设备名称”是指设备安装工程中包含设备的名称；</t>
  </si>
  <si>
    <t>“资金成本”指资本化的利息。</t>
  </si>
  <si>
    <t xml:space="preserve"> 请按照工程项目整理填列本表，不应按照财务入账时间顺序填列。</t>
  </si>
  <si>
    <r>
      <rPr>
        <b/>
        <sz val="12"/>
        <rFont val="Times New Roman"/>
        <charset val="134"/>
      </rPr>
      <t>9)</t>
    </r>
    <r>
      <rPr>
        <b/>
        <sz val="12"/>
        <rFont val="宋体"/>
        <charset val="134"/>
      </rPr>
      <t>土地使用权填表说明</t>
    </r>
    <r>
      <rPr>
        <b/>
        <sz val="12"/>
        <rFont val="Times New Roman"/>
        <charset val="134"/>
      </rPr>
      <t>(</t>
    </r>
    <r>
      <rPr>
        <b/>
        <sz val="12"/>
        <rFont val="宋体"/>
        <charset val="134"/>
      </rPr>
      <t>表</t>
    </r>
    <r>
      <rPr>
        <b/>
        <sz val="12"/>
        <rFont val="Times New Roman"/>
        <charset val="134"/>
      </rPr>
      <t>4-5</t>
    </r>
    <r>
      <rPr>
        <b/>
        <sz val="12"/>
        <rFont val="宋体"/>
        <charset val="134"/>
      </rPr>
      <t>投资性房地产中部分内容，</t>
    </r>
    <r>
      <rPr>
        <b/>
        <sz val="12"/>
        <rFont val="Times New Roman"/>
        <charset val="134"/>
      </rPr>
      <t>4-6-7</t>
    </r>
    <r>
      <rPr>
        <b/>
        <sz val="12"/>
        <rFont val="宋体"/>
        <charset val="134"/>
      </rPr>
      <t>固定资产土地，表</t>
    </r>
    <r>
      <rPr>
        <b/>
        <sz val="12"/>
        <rFont val="Times New Roman"/>
        <charset val="134"/>
      </rPr>
      <t>4-12-1</t>
    </r>
    <r>
      <rPr>
        <b/>
        <sz val="12"/>
        <rFont val="宋体"/>
        <charset val="134"/>
      </rPr>
      <t>无形资产土地</t>
    </r>
    <r>
      <rPr>
        <b/>
        <sz val="12"/>
        <rFont val="Times New Roman"/>
        <charset val="134"/>
      </rPr>
      <t>)</t>
    </r>
  </si>
  <si>
    <t>各表中土地使用权帐面值应按评估基准日财务帐列示的金额填列；</t>
  </si>
  <si>
    <t>“土地开发程度”指基准日达到的状态，如“七通一平”；</t>
  </si>
  <si>
    <t>“用地性质”指划拨地或出让地；</t>
  </si>
  <si>
    <t>“土地用途”指“工业、商业、住宅、综合”等；</t>
  </si>
  <si>
    <t>“宗地面积”指纳入本次评估范围的地块面积；</t>
  </si>
  <si>
    <t>“他项权利”指是否存在抵押等他项权利；</t>
  </si>
  <si>
    <t>“土地使用起始时间”是指第一个使用权人取得土地使用权的日期；</t>
  </si>
  <si>
    <t>如果有专业土地评估机构参与本项目，除帐面值以外的内容按土地评估机构的要求填列。</t>
  </si>
  <si>
    <r>
      <rPr>
        <b/>
        <sz val="12"/>
        <rFont val="Times New Roman"/>
        <charset val="134"/>
      </rPr>
      <t>10)</t>
    </r>
    <r>
      <rPr>
        <b/>
        <sz val="12"/>
        <rFont val="宋体"/>
        <charset val="134"/>
      </rPr>
      <t>表</t>
    </r>
    <r>
      <rPr>
        <b/>
        <sz val="12"/>
        <rFont val="Times New Roman"/>
        <charset val="134"/>
      </rPr>
      <t xml:space="preserve">4-9  </t>
    </r>
    <r>
      <rPr>
        <b/>
        <sz val="12"/>
        <rFont val="宋体"/>
        <charset val="134"/>
      </rPr>
      <t>固定资产清理清查评估明细表</t>
    </r>
  </si>
  <si>
    <t>此表根据具体内容分笔填列。</t>
  </si>
  <si>
    <r>
      <rPr>
        <b/>
        <sz val="12"/>
        <rFont val="Times New Roman"/>
        <charset val="134"/>
      </rPr>
      <t>(7)</t>
    </r>
    <r>
      <rPr>
        <b/>
        <sz val="12"/>
        <rFont val="仿宋_GB2312"/>
        <charset val="134"/>
      </rPr>
      <t>表</t>
    </r>
    <r>
      <rPr>
        <b/>
        <sz val="12"/>
        <rFont val="Times New Roman"/>
        <charset val="134"/>
      </rPr>
      <t xml:space="preserve">4-12-3  </t>
    </r>
    <r>
      <rPr>
        <b/>
        <sz val="12"/>
        <rFont val="仿宋_GB2312"/>
        <charset val="134"/>
      </rPr>
      <t>无形资产</t>
    </r>
    <r>
      <rPr>
        <b/>
        <sz val="12"/>
        <rFont val="Times New Roman"/>
        <charset val="134"/>
      </rPr>
      <t>—</t>
    </r>
    <r>
      <rPr>
        <b/>
        <sz val="12"/>
        <rFont val="仿宋_GB2312"/>
        <charset val="134"/>
      </rPr>
      <t>其他无形资产清查评估明细表</t>
    </r>
  </si>
  <si>
    <t>内容名称应与所对应的无形资产证书或其他证明文件(如发票)上的名称相符。</t>
  </si>
  <si>
    <r>
      <rPr>
        <b/>
        <sz val="12"/>
        <rFont val="Times New Roman"/>
        <charset val="134"/>
      </rPr>
      <t>(8)</t>
    </r>
    <r>
      <rPr>
        <b/>
        <sz val="12"/>
        <rFont val="仿宋_GB2312"/>
        <charset val="134"/>
      </rPr>
      <t>表</t>
    </r>
    <r>
      <rPr>
        <b/>
        <sz val="12"/>
        <rFont val="Times New Roman"/>
        <charset val="134"/>
      </rPr>
      <t xml:space="preserve">4-13  </t>
    </r>
    <r>
      <rPr>
        <b/>
        <sz val="12"/>
        <rFont val="仿宋_GB2312"/>
        <charset val="134"/>
      </rPr>
      <t>开发支出清查评估明细表</t>
    </r>
  </si>
  <si>
    <t>*********</t>
  </si>
  <si>
    <r>
      <rPr>
        <b/>
        <sz val="12"/>
        <rFont val="Times New Roman"/>
        <charset val="134"/>
      </rPr>
      <t>(9)</t>
    </r>
    <r>
      <rPr>
        <b/>
        <sz val="12"/>
        <rFont val="仿宋_GB2312"/>
        <charset val="134"/>
      </rPr>
      <t>表</t>
    </r>
    <r>
      <rPr>
        <b/>
        <sz val="12"/>
        <rFont val="Times New Roman"/>
        <charset val="134"/>
      </rPr>
      <t xml:space="preserve">4-14  </t>
    </r>
    <r>
      <rPr>
        <b/>
        <sz val="12"/>
        <rFont val="仿宋_GB2312"/>
        <charset val="134"/>
      </rPr>
      <t>商誉清查评估明细表</t>
    </r>
  </si>
  <si>
    <r>
      <rPr>
        <b/>
        <sz val="12"/>
        <rFont val="Times New Roman"/>
        <charset val="134"/>
      </rPr>
      <t>(10)</t>
    </r>
    <r>
      <rPr>
        <b/>
        <sz val="12"/>
        <rFont val="仿宋_GB2312"/>
        <charset val="134"/>
      </rPr>
      <t>表</t>
    </r>
    <r>
      <rPr>
        <b/>
        <sz val="12"/>
        <rFont val="Times New Roman"/>
        <charset val="134"/>
      </rPr>
      <t xml:space="preserve">4-15 </t>
    </r>
    <r>
      <rPr>
        <b/>
        <sz val="12"/>
        <rFont val="仿宋_GB2312"/>
        <charset val="134"/>
      </rPr>
      <t>长期待摊费用清查评估明细表</t>
    </r>
  </si>
  <si>
    <t>费用名称或内容应详细填列,如“**租入设备改良款”、“**设备大修费用“等。</t>
  </si>
  <si>
    <r>
      <rPr>
        <b/>
        <sz val="12"/>
        <rFont val="Times New Roman"/>
        <charset val="134"/>
      </rPr>
      <t>(11)</t>
    </r>
    <r>
      <rPr>
        <b/>
        <sz val="12"/>
        <rFont val="仿宋_GB2312"/>
        <charset val="134"/>
      </rPr>
      <t>表</t>
    </r>
    <r>
      <rPr>
        <b/>
        <sz val="12"/>
        <rFont val="Times New Roman"/>
        <charset val="134"/>
      </rPr>
      <t xml:space="preserve">4-16 </t>
    </r>
    <r>
      <rPr>
        <b/>
        <sz val="12"/>
        <rFont val="仿宋_GB2312"/>
        <charset val="134"/>
      </rPr>
      <t>递延所得税清查评估明细表</t>
    </r>
  </si>
  <si>
    <r>
      <rPr>
        <sz val="12"/>
        <rFont val="Times New Roman"/>
        <charset val="134"/>
      </rPr>
      <t>(12)</t>
    </r>
    <r>
      <rPr>
        <sz val="12"/>
        <rFont val="黑体"/>
        <charset val="134"/>
      </rPr>
      <t>表</t>
    </r>
    <r>
      <rPr>
        <sz val="12"/>
        <rFont val="Times New Roman"/>
        <charset val="134"/>
      </rPr>
      <t>4-1</t>
    </r>
    <r>
      <rPr>
        <sz val="12"/>
        <rFont val="Times New Roman"/>
        <charset val="134"/>
      </rPr>
      <t>7</t>
    </r>
    <r>
      <rPr>
        <sz val="12"/>
        <rFont val="Times New Roman"/>
        <charset val="134"/>
      </rPr>
      <t xml:space="preserve"> </t>
    </r>
    <r>
      <rPr>
        <sz val="12"/>
        <rFont val="黑体"/>
        <charset val="134"/>
      </rPr>
      <t>其他非流动资产清查评估明细表</t>
    </r>
  </si>
  <si>
    <t>参照其他流动资产。</t>
  </si>
  <si>
    <r>
      <rPr>
        <b/>
        <sz val="12"/>
        <rFont val="Times New Roman"/>
        <charset val="134"/>
      </rPr>
      <t>3</t>
    </r>
    <r>
      <rPr>
        <b/>
        <sz val="14"/>
        <rFont val="黑体"/>
        <charset val="134"/>
      </rPr>
      <t>.负债类填表说明(表5-1至表6-7)</t>
    </r>
  </si>
  <si>
    <r>
      <rPr>
        <sz val="12"/>
        <rFont val="Times New Roman"/>
        <charset val="134"/>
      </rPr>
      <t>(1)</t>
    </r>
    <r>
      <rPr>
        <sz val="12"/>
        <rFont val="黑体"/>
        <charset val="134"/>
      </rPr>
      <t>长、短期借款（表</t>
    </r>
    <r>
      <rPr>
        <sz val="12"/>
        <rFont val="Times New Roman"/>
        <charset val="134"/>
      </rPr>
      <t>5</t>
    </r>
    <r>
      <rPr>
        <sz val="12"/>
        <rFont val="Times New Roman"/>
        <charset val="134"/>
      </rPr>
      <t>-1</t>
    </r>
    <r>
      <rPr>
        <sz val="12"/>
        <rFont val="黑体"/>
        <charset val="134"/>
      </rPr>
      <t>，表</t>
    </r>
    <r>
      <rPr>
        <sz val="12"/>
        <rFont val="Times New Roman"/>
        <charset val="134"/>
      </rPr>
      <t>6</t>
    </r>
    <r>
      <rPr>
        <sz val="12"/>
        <rFont val="Times New Roman"/>
        <charset val="134"/>
      </rPr>
      <t>-1</t>
    </r>
    <r>
      <rPr>
        <sz val="12"/>
        <rFont val="黑体"/>
        <charset val="134"/>
      </rPr>
      <t>）</t>
    </r>
  </si>
  <si>
    <t>“放款银行或机构名称”应填写全称；</t>
  </si>
  <si>
    <r>
      <rPr>
        <sz val="12"/>
        <rFont val="Times New Roman"/>
        <charset val="134"/>
      </rPr>
      <t>(2)</t>
    </r>
    <r>
      <rPr>
        <sz val="12"/>
        <rFont val="黑体"/>
        <charset val="134"/>
      </rPr>
      <t>交易性金融负债（表</t>
    </r>
    <r>
      <rPr>
        <sz val="12"/>
        <rFont val="Times New Roman"/>
        <charset val="134"/>
      </rPr>
      <t>5</t>
    </r>
    <r>
      <rPr>
        <sz val="12"/>
        <rFont val="Times New Roman"/>
        <charset val="134"/>
      </rPr>
      <t>-2</t>
    </r>
    <r>
      <rPr>
        <sz val="12"/>
        <rFont val="黑体"/>
        <charset val="134"/>
      </rPr>
      <t>）</t>
    </r>
  </si>
  <si>
    <t>“金融机构名称”应填写全称；</t>
  </si>
  <si>
    <t>“发生日期”填列票据的签发日期；</t>
  </si>
  <si>
    <r>
      <rPr>
        <b/>
        <sz val="12"/>
        <rFont val="Times New Roman"/>
        <charset val="134"/>
      </rPr>
      <t>(3)</t>
    </r>
    <r>
      <rPr>
        <b/>
        <sz val="12"/>
        <rFont val="宋体"/>
        <charset val="134"/>
      </rPr>
      <t>应付帐款（表</t>
    </r>
    <r>
      <rPr>
        <b/>
        <sz val="12"/>
        <rFont val="Times New Roman"/>
        <charset val="134"/>
      </rPr>
      <t>5-4</t>
    </r>
    <r>
      <rPr>
        <b/>
        <sz val="12"/>
        <rFont val="宋体"/>
        <charset val="134"/>
      </rPr>
      <t>）、预收帐款（表</t>
    </r>
    <r>
      <rPr>
        <b/>
        <sz val="12"/>
        <rFont val="Times New Roman"/>
        <charset val="134"/>
      </rPr>
      <t>5-5</t>
    </r>
    <r>
      <rPr>
        <b/>
        <sz val="12"/>
        <rFont val="宋体"/>
        <charset val="134"/>
      </rPr>
      <t>）、其他应付款（表</t>
    </r>
    <r>
      <rPr>
        <b/>
        <sz val="12"/>
        <rFont val="Times New Roman"/>
        <charset val="134"/>
      </rPr>
      <t>5-10</t>
    </r>
    <r>
      <rPr>
        <b/>
        <sz val="12"/>
        <rFont val="宋体"/>
        <charset val="134"/>
      </rPr>
      <t>）</t>
    </r>
  </si>
  <si>
    <t>参照“应收帐款”；</t>
  </si>
  <si>
    <r>
      <rPr>
        <sz val="12"/>
        <rFont val="Times New Roman"/>
        <charset val="134"/>
      </rPr>
      <t>(4)</t>
    </r>
    <r>
      <rPr>
        <sz val="12"/>
        <rFont val="黑体"/>
        <charset val="134"/>
      </rPr>
      <t>应付职工薪酬（表</t>
    </r>
    <r>
      <rPr>
        <sz val="12"/>
        <rFont val="Times New Roman"/>
        <charset val="134"/>
      </rPr>
      <t>5</t>
    </r>
    <r>
      <rPr>
        <sz val="12"/>
        <rFont val="Times New Roman"/>
        <charset val="134"/>
      </rPr>
      <t>-6</t>
    </r>
    <r>
      <rPr>
        <sz val="12"/>
        <rFont val="黑体"/>
        <charset val="134"/>
      </rPr>
      <t>）</t>
    </r>
  </si>
  <si>
    <t>发生日期填写基准日前贷方最后一笔发生额的日期；备注中应注明计提依据(如：工效挂钩批准额度／年***万元)及基准日应付工资账面余额的滚存期间。</t>
  </si>
  <si>
    <r>
      <rPr>
        <sz val="12"/>
        <rFont val="Times New Roman"/>
        <charset val="134"/>
      </rPr>
      <t>(5)</t>
    </r>
    <r>
      <rPr>
        <sz val="12"/>
        <rFont val="黑体"/>
        <charset val="134"/>
      </rPr>
      <t>应交税费（表</t>
    </r>
    <r>
      <rPr>
        <sz val="12"/>
        <rFont val="Times New Roman"/>
        <charset val="134"/>
      </rPr>
      <t>5</t>
    </r>
    <r>
      <rPr>
        <sz val="12"/>
        <rFont val="Times New Roman"/>
        <charset val="134"/>
      </rPr>
      <t>-7</t>
    </r>
    <r>
      <rPr>
        <sz val="12"/>
        <rFont val="黑体"/>
        <charset val="134"/>
      </rPr>
      <t>）</t>
    </r>
  </si>
  <si>
    <t>征税机关指被评估单位的专管税务机关，应填写全称；发生日期填写贷方最后一笔发生额的日期；税种指增值税、消费税、城建税等；备注中应注明税款所属期间。</t>
  </si>
  <si>
    <r>
      <rPr>
        <sz val="12"/>
        <rFont val="Times New Roman"/>
        <charset val="134"/>
      </rPr>
      <t>(5)</t>
    </r>
    <r>
      <rPr>
        <sz val="12"/>
        <rFont val="黑体"/>
        <charset val="134"/>
      </rPr>
      <t>应付利息、应付股利（表</t>
    </r>
    <r>
      <rPr>
        <sz val="12"/>
        <rFont val="Times New Roman"/>
        <charset val="134"/>
      </rPr>
      <t>5</t>
    </r>
    <r>
      <rPr>
        <sz val="12"/>
        <rFont val="Times New Roman"/>
        <charset val="134"/>
      </rPr>
      <t>-8</t>
    </r>
    <r>
      <rPr>
        <sz val="12"/>
        <rFont val="黑体"/>
        <charset val="134"/>
      </rPr>
      <t>、表</t>
    </r>
    <r>
      <rPr>
        <sz val="12"/>
        <rFont val="Times New Roman"/>
        <charset val="134"/>
      </rPr>
      <t>5</t>
    </r>
    <r>
      <rPr>
        <sz val="12"/>
        <rFont val="黑体"/>
        <charset val="134"/>
      </rPr>
      <t>－</t>
    </r>
    <r>
      <rPr>
        <sz val="12"/>
        <rFont val="Times New Roman"/>
        <charset val="134"/>
      </rPr>
      <t>9</t>
    </r>
    <r>
      <rPr>
        <sz val="12"/>
        <rFont val="黑体"/>
        <charset val="134"/>
      </rPr>
      <t>）</t>
    </r>
  </si>
  <si>
    <t>参照应收利息、应收股利</t>
  </si>
  <si>
    <r>
      <rPr>
        <sz val="12"/>
        <rFont val="Times New Roman"/>
        <charset val="134"/>
      </rPr>
      <t>(6)</t>
    </r>
    <r>
      <rPr>
        <sz val="12"/>
        <rFont val="黑体"/>
        <charset val="134"/>
      </rPr>
      <t>一年内到期的非流动负债（表</t>
    </r>
    <r>
      <rPr>
        <sz val="12"/>
        <rFont val="Times New Roman"/>
        <charset val="134"/>
      </rPr>
      <t>5</t>
    </r>
    <r>
      <rPr>
        <sz val="12"/>
        <rFont val="Times New Roman"/>
        <charset val="134"/>
      </rPr>
      <t>-11</t>
    </r>
    <r>
      <rPr>
        <sz val="12"/>
        <rFont val="黑体"/>
        <charset val="134"/>
      </rPr>
      <t>）</t>
    </r>
  </si>
  <si>
    <t>参照长期借款</t>
  </si>
  <si>
    <r>
      <rPr>
        <sz val="12"/>
        <rFont val="Times New Roman"/>
        <charset val="134"/>
      </rPr>
      <t>(7)</t>
    </r>
    <r>
      <rPr>
        <sz val="12"/>
        <rFont val="黑体"/>
        <charset val="134"/>
      </rPr>
      <t>应付债券（表</t>
    </r>
    <r>
      <rPr>
        <sz val="12"/>
        <rFont val="Times New Roman"/>
        <charset val="134"/>
      </rPr>
      <t>6</t>
    </r>
    <r>
      <rPr>
        <sz val="12"/>
        <rFont val="Times New Roman"/>
        <charset val="134"/>
      </rPr>
      <t>-2</t>
    </r>
    <r>
      <rPr>
        <sz val="12"/>
        <rFont val="黑体"/>
        <charset val="134"/>
      </rPr>
      <t>）</t>
    </r>
  </si>
  <si>
    <r>
      <rPr>
        <sz val="14"/>
        <rFont val="仿宋_GB2312"/>
        <charset val="134"/>
      </rPr>
      <t>参照</t>
    </r>
    <r>
      <rPr>
        <sz val="14"/>
        <rFont val="仿宋_GB2312"/>
        <charset val="134"/>
      </rPr>
      <t>债券投资</t>
    </r>
  </si>
  <si>
    <r>
      <rPr>
        <sz val="12"/>
        <rFont val="Times New Roman"/>
        <charset val="134"/>
      </rPr>
      <t>(8)</t>
    </r>
    <r>
      <rPr>
        <sz val="12"/>
        <rFont val="黑体"/>
        <charset val="134"/>
      </rPr>
      <t>递延所得税负债（表</t>
    </r>
    <r>
      <rPr>
        <sz val="12"/>
        <rFont val="Times New Roman"/>
        <charset val="134"/>
      </rPr>
      <t>6</t>
    </r>
    <r>
      <rPr>
        <sz val="12"/>
        <rFont val="Times New Roman"/>
        <charset val="134"/>
      </rPr>
      <t>-6</t>
    </r>
    <r>
      <rPr>
        <sz val="12"/>
        <rFont val="黑体"/>
        <charset val="134"/>
      </rPr>
      <t>）</t>
    </r>
  </si>
  <si>
    <r>
      <rPr>
        <sz val="12"/>
        <rFont val="Times New Roman"/>
        <charset val="134"/>
      </rPr>
      <t>(9)</t>
    </r>
    <r>
      <rPr>
        <sz val="12"/>
        <rFont val="黑体"/>
        <charset val="134"/>
      </rPr>
      <t>其他非流动负债（表</t>
    </r>
    <r>
      <rPr>
        <sz val="12"/>
        <rFont val="Times New Roman"/>
        <charset val="134"/>
      </rPr>
      <t>6</t>
    </r>
    <r>
      <rPr>
        <sz val="12"/>
        <rFont val="Times New Roman"/>
        <charset val="134"/>
      </rPr>
      <t>-7</t>
    </r>
    <r>
      <rPr>
        <sz val="12"/>
        <rFont val="黑体"/>
        <charset val="134"/>
      </rPr>
      <t>）</t>
    </r>
  </si>
  <si>
    <t>返回索引页</t>
  </si>
  <si>
    <t>资产负债明细表</t>
  </si>
  <si>
    <t>产权所有单位：山西华润昌裕煤业有限公司</t>
  </si>
  <si>
    <t>金额单位：人民币元</t>
  </si>
  <si>
    <r>
      <rPr>
        <sz val="9"/>
        <rFont val="Arial"/>
        <charset val="134"/>
      </rPr>
      <t>资产</t>
    </r>
  </si>
  <si>
    <r>
      <rPr>
        <sz val="9"/>
        <rFont val="Arial"/>
        <charset val="134"/>
      </rPr>
      <t>注释</t>
    </r>
  </si>
  <si>
    <t>2017年</t>
  </si>
  <si>
    <t>2018年</t>
  </si>
  <si>
    <t>2019年</t>
  </si>
  <si>
    <t>基准日审定数</t>
  </si>
  <si>
    <r>
      <rPr>
        <sz val="9"/>
        <rFont val="宋体"/>
        <charset val="134"/>
      </rPr>
      <t>负债和所有者权益</t>
    </r>
    <r>
      <rPr>
        <sz val="9"/>
        <rFont val="Times New Roman"/>
        <charset val="134"/>
      </rPr>
      <t xml:space="preserve"> </t>
    </r>
  </si>
  <si>
    <r>
      <rPr>
        <b/>
        <sz val="9"/>
        <rFont val="Arial"/>
        <charset val="134"/>
      </rPr>
      <t>流动资产：</t>
    </r>
  </si>
  <si>
    <r>
      <rPr>
        <b/>
        <sz val="9"/>
        <rFont val="Arial"/>
        <charset val="134"/>
      </rPr>
      <t>流动负债：</t>
    </r>
  </si>
  <si>
    <r>
      <rPr>
        <sz val="9"/>
        <rFont val="Arial"/>
        <charset val="134"/>
      </rPr>
      <t>短期借款</t>
    </r>
  </si>
  <si>
    <r>
      <rPr>
        <sz val="9"/>
        <rFont val="Arial"/>
        <charset val="134"/>
      </rPr>
      <t>交易性金融负债</t>
    </r>
  </si>
  <si>
    <r>
      <rPr>
        <sz val="9"/>
        <rFont val="Arial"/>
        <charset val="134"/>
      </rPr>
      <t>应付票据</t>
    </r>
  </si>
  <si>
    <r>
      <rPr>
        <sz val="9"/>
        <rFont val="Arial"/>
        <charset val="134"/>
      </rPr>
      <t>应付账款</t>
    </r>
  </si>
  <si>
    <r>
      <rPr>
        <sz val="9"/>
        <rFont val="Arial"/>
        <charset val="134"/>
      </rPr>
      <t>预收款项</t>
    </r>
  </si>
  <si>
    <r>
      <rPr>
        <sz val="9"/>
        <rFont val="Arial"/>
        <charset val="134"/>
      </rPr>
      <t>应付职工薪酬</t>
    </r>
  </si>
  <si>
    <r>
      <rPr>
        <sz val="9"/>
        <rFont val="Arial"/>
        <charset val="134"/>
      </rPr>
      <t>应交税费</t>
    </r>
  </si>
  <si>
    <r>
      <rPr>
        <sz val="9"/>
        <rFont val="Arial"/>
        <charset val="134"/>
      </rPr>
      <t>应付利息</t>
    </r>
  </si>
  <si>
    <r>
      <rPr>
        <sz val="9"/>
        <rFont val="Arial"/>
        <charset val="134"/>
      </rPr>
      <t>应付股利</t>
    </r>
  </si>
  <si>
    <r>
      <rPr>
        <sz val="9"/>
        <rFont val="Arial"/>
        <charset val="134"/>
      </rPr>
      <t>其他应付款</t>
    </r>
  </si>
  <si>
    <r>
      <rPr>
        <sz val="9"/>
        <rFont val="Arial"/>
        <charset val="134"/>
      </rPr>
      <t>一年内到期的非流动负债</t>
    </r>
  </si>
  <si>
    <t>流动资产合计</t>
  </si>
  <si>
    <r>
      <rPr>
        <sz val="9"/>
        <rFont val="Arial"/>
        <charset val="134"/>
      </rPr>
      <t>其他流动负债</t>
    </r>
  </si>
  <si>
    <t>非流动资产：</t>
  </si>
  <si>
    <r>
      <rPr>
        <b/>
        <sz val="9"/>
        <rFont val="Arial"/>
        <charset val="134"/>
      </rPr>
      <t>流动负债合计</t>
    </r>
  </si>
  <si>
    <r>
      <rPr>
        <b/>
        <sz val="9"/>
        <rFont val="Arial"/>
        <charset val="134"/>
      </rPr>
      <t>非流动负债：</t>
    </r>
  </si>
  <si>
    <r>
      <rPr>
        <sz val="9"/>
        <rFont val="Arial"/>
        <charset val="134"/>
      </rPr>
      <t>长期借款</t>
    </r>
  </si>
  <si>
    <r>
      <rPr>
        <sz val="9"/>
        <rFont val="Arial"/>
        <charset val="134"/>
      </rPr>
      <t>应付债券</t>
    </r>
  </si>
  <si>
    <r>
      <rPr>
        <sz val="9"/>
        <rFont val="Arial"/>
        <charset val="134"/>
      </rPr>
      <t>长期应付款</t>
    </r>
  </si>
  <si>
    <t>投资性房地产</t>
  </si>
  <si>
    <r>
      <rPr>
        <sz val="9"/>
        <rFont val="Arial"/>
        <charset val="134"/>
      </rPr>
      <t>专项应付款</t>
    </r>
  </si>
  <si>
    <r>
      <rPr>
        <sz val="9"/>
        <rFont val="Arial"/>
        <charset val="134"/>
      </rPr>
      <t>预计负债</t>
    </r>
  </si>
  <si>
    <r>
      <rPr>
        <sz val="9"/>
        <rFont val="Arial"/>
        <charset val="134"/>
      </rPr>
      <t>递延所得税负债</t>
    </r>
  </si>
  <si>
    <r>
      <rPr>
        <sz val="9"/>
        <rFont val="Arial"/>
        <charset val="134"/>
      </rPr>
      <t>其他非流动负债</t>
    </r>
  </si>
  <si>
    <r>
      <rPr>
        <b/>
        <sz val="9"/>
        <rFont val="Arial"/>
        <charset val="134"/>
      </rPr>
      <t>非流动负债合计</t>
    </r>
  </si>
  <si>
    <r>
      <rPr>
        <b/>
        <sz val="9"/>
        <rFont val="Arial"/>
        <charset val="134"/>
      </rPr>
      <t>负债合计</t>
    </r>
  </si>
  <si>
    <t>所有者权益：</t>
  </si>
  <si>
    <r>
      <rPr>
        <sz val="9"/>
        <rFont val="Arial"/>
        <charset val="134"/>
      </rPr>
      <t>实收资本（或股本）</t>
    </r>
  </si>
  <si>
    <r>
      <rPr>
        <sz val="9"/>
        <rFont val="Arial"/>
        <charset val="134"/>
      </rPr>
      <t>资本公积</t>
    </r>
  </si>
  <si>
    <r>
      <rPr>
        <sz val="9"/>
        <rFont val="Arial"/>
        <charset val="134"/>
      </rPr>
      <t>减：库存股</t>
    </r>
  </si>
  <si>
    <r>
      <rPr>
        <sz val="9"/>
        <rFont val="Arial"/>
        <charset val="134"/>
      </rPr>
      <t>专项储备</t>
    </r>
  </si>
  <si>
    <r>
      <rPr>
        <sz val="9"/>
        <rFont val="Arial"/>
        <charset val="134"/>
      </rPr>
      <t>盈余公积</t>
    </r>
  </si>
  <si>
    <r>
      <rPr>
        <sz val="9"/>
        <rFont val="Arial"/>
        <charset val="134"/>
      </rPr>
      <t>未分配利润</t>
    </r>
  </si>
  <si>
    <t>非流动资产合计</t>
  </si>
  <si>
    <r>
      <rPr>
        <sz val="9"/>
        <rFont val="Arial"/>
        <charset val="134"/>
      </rPr>
      <t>外币报表折算差额</t>
    </r>
  </si>
  <si>
    <r>
      <rPr>
        <b/>
        <sz val="9"/>
        <rFont val="宋体"/>
        <charset val="134"/>
      </rPr>
      <t>所有者权益</t>
    </r>
    <r>
      <rPr>
        <b/>
        <sz val="9"/>
        <rFont val="宋体"/>
        <charset val="134"/>
      </rPr>
      <t>合计</t>
    </r>
  </si>
  <si>
    <t>资产总计</t>
  </si>
  <si>
    <r>
      <rPr>
        <b/>
        <sz val="9"/>
        <rFont val="宋体"/>
        <charset val="134"/>
      </rPr>
      <t>负债和所有者权益</t>
    </r>
    <r>
      <rPr>
        <b/>
        <sz val="9"/>
        <rFont val="宋体"/>
        <charset val="134"/>
      </rPr>
      <t>总计</t>
    </r>
  </si>
  <si>
    <r>
      <rPr>
        <b/>
        <sz val="10"/>
        <color indexed="12"/>
        <rFont val="宋体"/>
        <charset val="134"/>
      </rPr>
      <t>返回索引目录</t>
    </r>
  </si>
  <si>
    <r>
      <rPr>
        <sz val="20"/>
        <rFont val="黑体"/>
        <charset val="134"/>
      </rPr>
      <t>资产评估结果汇总表</t>
    </r>
  </si>
  <si>
    <r>
      <rPr>
        <sz val="11"/>
        <rFont val="宋体"/>
        <charset val="134"/>
      </rPr>
      <t>表</t>
    </r>
    <r>
      <rPr>
        <sz val="11"/>
        <rFont val="Times New Roman"/>
        <charset val="134"/>
      </rPr>
      <t>1</t>
    </r>
  </si>
  <si>
    <r>
      <rPr>
        <sz val="11"/>
        <rFont val="宋体"/>
        <charset val="134"/>
      </rPr>
      <t>金额单位：人民币万元</t>
    </r>
  </si>
  <si>
    <r>
      <rPr>
        <sz val="10"/>
        <color indexed="8"/>
        <rFont val="宋体"/>
        <charset val="134"/>
      </rPr>
      <t>项</t>
    </r>
    <r>
      <rPr>
        <sz val="10"/>
        <color indexed="8"/>
        <rFont val="Times New Roman"/>
        <charset val="134"/>
      </rPr>
      <t xml:space="preserve">            </t>
    </r>
    <r>
      <rPr>
        <sz val="10"/>
        <color indexed="8"/>
        <rFont val="宋体"/>
        <charset val="134"/>
      </rPr>
      <t>目</t>
    </r>
  </si>
  <si>
    <r>
      <rPr>
        <sz val="10"/>
        <rFont val="宋体"/>
        <charset val="134"/>
      </rPr>
      <t>账面价值</t>
    </r>
  </si>
  <si>
    <r>
      <rPr>
        <sz val="10"/>
        <rFont val="宋体"/>
        <charset val="134"/>
      </rPr>
      <t>评估价值</t>
    </r>
  </si>
  <si>
    <r>
      <rPr>
        <sz val="10"/>
        <rFont val="宋体"/>
        <charset val="134"/>
      </rPr>
      <t>增减值</t>
    </r>
  </si>
  <si>
    <r>
      <rPr>
        <sz val="10"/>
        <rFont val="宋体"/>
        <charset val="134"/>
      </rPr>
      <t>增值率</t>
    </r>
    <r>
      <rPr>
        <sz val="10"/>
        <rFont val="Times New Roman"/>
        <charset val="134"/>
      </rPr>
      <t>%</t>
    </r>
  </si>
  <si>
    <t>A</t>
  </si>
  <si>
    <t>B</t>
  </si>
  <si>
    <t>C=B-A</t>
  </si>
  <si>
    <t>D=C/A×100%</t>
  </si>
  <si>
    <r>
      <rPr>
        <sz val="10"/>
        <rFont val="宋体"/>
        <charset val="134"/>
      </rPr>
      <t>流动资产</t>
    </r>
  </si>
  <si>
    <r>
      <rPr>
        <sz val="10"/>
        <rFont val="宋体"/>
        <charset val="134"/>
      </rPr>
      <t>非流动资产</t>
    </r>
  </si>
  <si>
    <r>
      <rPr>
        <sz val="10"/>
        <rFont val="宋体"/>
        <charset val="134"/>
      </rPr>
      <t>其中：长期股权投资</t>
    </r>
  </si>
  <si>
    <r>
      <rPr>
        <sz val="10"/>
        <rFont val="Times New Roman"/>
        <charset val="134"/>
      </rPr>
      <t xml:space="preserve">      </t>
    </r>
    <r>
      <rPr>
        <sz val="10"/>
        <rFont val="宋体"/>
        <charset val="134"/>
      </rPr>
      <t>投资性房地产</t>
    </r>
  </si>
  <si>
    <r>
      <rPr>
        <sz val="10"/>
        <rFont val="Times New Roman"/>
        <charset val="134"/>
      </rPr>
      <t xml:space="preserve">      </t>
    </r>
    <r>
      <rPr>
        <sz val="10"/>
        <rFont val="宋体"/>
        <charset val="134"/>
      </rPr>
      <t>固定资产</t>
    </r>
  </si>
  <si>
    <r>
      <rPr>
        <sz val="10"/>
        <rFont val="Times New Roman"/>
        <charset val="134"/>
      </rPr>
      <t xml:space="preserve">      </t>
    </r>
    <r>
      <rPr>
        <sz val="10"/>
        <rFont val="宋体"/>
        <charset val="134"/>
      </rPr>
      <t>在建工程</t>
    </r>
  </si>
  <si>
    <r>
      <rPr>
        <sz val="10"/>
        <rFont val="Times New Roman"/>
        <charset val="134"/>
      </rPr>
      <t xml:space="preserve">      </t>
    </r>
    <r>
      <rPr>
        <sz val="10"/>
        <rFont val="宋体"/>
        <charset val="134"/>
      </rPr>
      <t>油气资产</t>
    </r>
  </si>
  <si>
    <r>
      <rPr>
        <sz val="10"/>
        <rFont val="Times New Roman"/>
        <charset val="134"/>
      </rPr>
      <t xml:space="preserve">      </t>
    </r>
    <r>
      <rPr>
        <sz val="10"/>
        <rFont val="宋体"/>
        <charset val="134"/>
      </rPr>
      <t>无形资产</t>
    </r>
  </si>
  <si>
    <r>
      <rPr>
        <sz val="10"/>
        <rFont val="Times New Roman"/>
        <charset val="134"/>
      </rPr>
      <t xml:space="preserve">      </t>
    </r>
    <r>
      <rPr>
        <sz val="10"/>
        <rFont val="宋体"/>
        <charset val="134"/>
      </rPr>
      <t>其中：土地使用权</t>
    </r>
  </si>
  <si>
    <r>
      <rPr>
        <sz val="10"/>
        <rFont val="Times New Roman"/>
        <charset val="134"/>
      </rPr>
      <t xml:space="preserve">      </t>
    </r>
    <r>
      <rPr>
        <sz val="10"/>
        <rFont val="宋体"/>
        <charset val="134"/>
      </rPr>
      <t>其他非流动资产</t>
    </r>
  </si>
  <si>
    <r>
      <rPr>
        <b/>
        <sz val="10"/>
        <rFont val="宋体"/>
        <charset val="134"/>
      </rPr>
      <t>资产总计</t>
    </r>
  </si>
  <si>
    <r>
      <rPr>
        <sz val="10"/>
        <rFont val="宋体"/>
        <charset val="134"/>
      </rPr>
      <t>流动负债</t>
    </r>
  </si>
  <si>
    <r>
      <rPr>
        <sz val="10"/>
        <rFont val="宋体"/>
        <charset val="134"/>
      </rPr>
      <t>非流动负债</t>
    </r>
  </si>
  <si>
    <r>
      <rPr>
        <b/>
        <sz val="10"/>
        <rFont val="宋体"/>
        <charset val="134"/>
      </rPr>
      <t>负债总计</t>
    </r>
  </si>
  <si>
    <r>
      <rPr>
        <b/>
        <sz val="10"/>
        <rFont val="宋体"/>
        <charset val="134"/>
      </rPr>
      <t>净资产</t>
    </r>
  </si>
  <si>
    <t>评估机构：北京中企华资产评估有限责任公司</t>
  </si>
  <si>
    <t>&lt;END&gt;</t>
  </si>
  <si>
    <t>打印边界</t>
  </si>
  <si>
    <r>
      <rPr>
        <sz val="18"/>
        <rFont val="黑体"/>
        <charset val="134"/>
      </rPr>
      <t>资产评估结果分类汇总表</t>
    </r>
  </si>
  <si>
    <t>评估基准日：2016年05月31日</t>
  </si>
  <si>
    <r>
      <rPr>
        <sz val="10"/>
        <rFont val="Times New Roman"/>
        <charset val="134"/>
      </rPr>
      <t xml:space="preserve">    </t>
    </r>
    <r>
      <rPr>
        <sz val="10"/>
        <rFont val="宋体"/>
        <charset val="134"/>
      </rPr>
      <t>表</t>
    </r>
    <r>
      <rPr>
        <sz val="10"/>
        <rFont val="Times New Roman"/>
        <charset val="134"/>
      </rPr>
      <t>2</t>
    </r>
  </si>
  <si>
    <t>被评估单位：××××××有限责任公司</t>
  </si>
  <si>
    <r>
      <rPr>
        <sz val="10"/>
        <rFont val="宋体"/>
        <charset val="134"/>
      </rPr>
      <t>序号</t>
    </r>
  </si>
  <si>
    <r>
      <rPr>
        <sz val="10"/>
        <color indexed="8"/>
        <rFont val="宋体"/>
        <charset val="134"/>
      </rPr>
      <t>科目名称</t>
    </r>
  </si>
  <si>
    <t>资产负债表校核列</t>
  </si>
  <si>
    <r>
      <rPr>
        <b/>
        <sz val="10"/>
        <color indexed="8"/>
        <rFont val="宋体"/>
        <charset val="134"/>
      </rPr>
      <t>一、流动资产合计</t>
    </r>
  </si>
  <si>
    <r>
      <rPr>
        <sz val="10"/>
        <color indexed="8"/>
        <rFont val="宋体"/>
        <charset val="134"/>
      </rPr>
      <t>货币资金</t>
    </r>
  </si>
  <si>
    <r>
      <rPr>
        <sz val="10"/>
        <color indexed="8"/>
        <rFont val="宋体"/>
        <charset val="134"/>
      </rPr>
      <t>交易性金融资产</t>
    </r>
  </si>
  <si>
    <t>应收票据及应收账款合计</t>
  </si>
  <si>
    <t xml:space="preserve">   减：坏账准备</t>
  </si>
  <si>
    <t>应收票据及应收账款净额</t>
  </si>
  <si>
    <r>
      <rPr>
        <sz val="10"/>
        <color indexed="8"/>
        <rFont val="宋体"/>
        <charset val="134"/>
      </rPr>
      <t>其他应收款合计</t>
    </r>
  </si>
  <si>
    <r>
      <rPr>
        <sz val="10"/>
        <color indexed="8"/>
        <rFont val="宋体"/>
        <charset val="134"/>
      </rPr>
      <t>其他应收款净额</t>
    </r>
  </si>
  <si>
    <r>
      <rPr>
        <sz val="10"/>
        <color indexed="8"/>
        <rFont val="宋体"/>
        <charset val="134"/>
      </rPr>
      <t>存货合计</t>
    </r>
  </si>
  <si>
    <r>
      <rPr>
        <sz val="10"/>
        <color indexed="8"/>
        <rFont val="Times New Roman"/>
        <charset val="134"/>
      </rPr>
      <t xml:space="preserve">   </t>
    </r>
    <r>
      <rPr>
        <sz val="10"/>
        <color indexed="8"/>
        <rFont val="宋体"/>
        <charset val="134"/>
      </rPr>
      <t>减：存货跌价准备</t>
    </r>
  </si>
  <si>
    <r>
      <rPr>
        <sz val="10"/>
        <color indexed="8"/>
        <rFont val="宋体"/>
        <charset val="134"/>
      </rPr>
      <t>存货净额</t>
    </r>
  </si>
  <si>
    <t>合同资产</t>
  </si>
  <si>
    <r>
      <rPr>
        <sz val="10"/>
        <color indexed="8"/>
        <rFont val="Times New Roman"/>
        <charset val="134"/>
      </rPr>
      <t xml:space="preserve">   </t>
    </r>
    <r>
      <rPr>
        <sz val="10"/>
        <color indexed="8"/>
        <rFont val="宋体"/>
        <charset val="134"/>
      </rPr>
      <t>减：合同资产减值准备</t>
    </r>
  </si>
  <si>
    <t>合同资产净额</t>
  </si>
  <si>
    <r>
      <rPr>
        <sz val="10"/>
        <color indexed="8"/>
        <rFont val="宋体"/>
        <charset val="134"/>
      </rPr>
      <t>一年内到期的非流动资产</t>
    </r>
  </si>
  <si>
    <r>
      <rPr>
        <sz val="10"/>
        <color indexed="8"/>
        <rFont val="宋体"/>
        <charset val="134"/>
      </rPr>
      <t>其他流动资产</t>
    </r>
  </si>
  <si>
    <r>
      <rPr>
        <b/>
        <sz val="10"/>
        <color indexed="8"/>
        <rFont val="宋体"/>
        <charset val="134"/>
      </rPr>
      <t>二、非流动资产合计</t>
    </r>
  </si>
  <si>
    <r>
      <rPr>
        <sz val="10"/>
        <color indexed="8"/>
        <rFont val="宋体"/>
        <charset val="134"/>
      </rPr>
      <t>长期应收款</t>
    </r>
  </si>
  <si>
    <r>
      <rPr>
        <sz val="10"/>
        <color indexed="8"/>
        <rFont val="宋体"/>
        <charset val="134"/>
      </rPr>
      <t>长期股权投资合计</t>
    </r>
  </si>
  <si>
    <r>
      <rPr>
        <sz val="10"/>
        <color indexed="8"/>
        <rFont val="Times New Roman"/>
        <charset val="134"/>
      </rPr>
      <t xml:space="preserve">  </t>
    </r>
    <r>
      <rPr>
        <sz val="10"/>
        <color indexed="8"/>
        <rFont val="宋体"/>
        <charset val="134"/>
      </rPr>
      <t>减：长期股权投资减值准备</t>
    </r>
  </si>
  <si>
    <r>
      <rPr>
        <sz val="10"/>
        <color indexed="8"/>
        <rFont val="宋体"/>
        <charset val="134"/>
      </rPr>
      <t>长期股权投资净额</t>
    </r>
  </si>
  <si>
    <r>
      <rPr>
        <sz val="10"/>
        <color indexed="8"/>
        <rFont val="宋体"/>
        <charset val="134"/>
      </rPr>
      <t>投资性房地产合计</t>
    </r>
  </si>
  <si>
    <r>
      <rPr>
        <sz val="10"/>
        <color indexed="8"/>
        <rFont val="Times New Roman"/>
        <charset val="134"/>
      </rPr>
      <t xml:space="preserve">  </t>
    </r>
    <r>
      <rPr>
        <sz val="10"/>
        <color indexed="8"/>
        <rFont val="宋体"/>
        <charset val="134"/>
      </rPr>
      <t>减：投资性房地产减值准备</t>
    </r>
  </si>
  <si>
    <r>
      <rPr>
        <sz val="10"/>
        <color indexed="8"/>
        <rFont val="宋体"/>
        <charset val="134"/>
      </rPr>
      <t>投资性房地产净额</t>
    </r>
  </si>
  <si>
    <r>
      <rPr>
        <sz val="10"/>
        <color indexed="8"/>
        <rFont val="宋体"/>
        <charset val="134"/>
      </rPr>
      <t>固定资产原值</t>
    </r>
  </si>
  <si>
    <r>
      <rPr>
        <sz val="10"/>
        <color indexed="8"/>
        <rFont val="宋体"/>
        <charset val="134"/>
      </rPr>
      <t>其中：建筑物类</t>
    </r>
  </si>
  <si>
    <r>
      <rPr>
        <sz val="10"/>
        <color indexed="8"/>
        <rFont val="宋体"/>
        <charset val="134"/>
      </rPr>
      <t>设</t>
    </r>
    <r>
      <rPr>
        <sz val="10"/>
        <color indexed="8"/>
        <rFont val="Times New Roman"/>
        <charset val="134"/>
      </rPr>
      <t xml:space="preserve"> </t>
    </r>
    <r>
      <rPr>
        <sz val="10"/>
        <color indexed="8"/>
        <rFont val="宋体"/>
        <charset val="134"/>
      </rPr>
      <t>备</t>
    </r>
    <r>
      <rPr>
        <sz val="10"/>
        <color indexed="8"/>
        <rFont val="Times New Roman"/>
        <charset val="134"/>
      </rPr>
      <t xml:space="preserve"> </t>
    </r>
    <r>
      <rPr>
        <sz val="10"/>
        <color indexed="8"/>
        <rFont val="宋体"/>
        <charset val="134"/>
      </rPr>
      <t>类</t>
    </r>
  </si>
  <si>
    <r>
      <rPr>
        <sz val="10"/>
        <color indexed="8"/>
        <rFont val="宋体"/>
        <charset val="134"/>
      </rPr>
      <t>土</t>
    </r>
    <r>
      <rPr>
        <sz val="10"/>
        <color indexed="8"/>
        <rFont val="Times New Roman"/>
        <charset val="134"/>
      </rPr>
      <t xml:space="preserve"> </t>
    </r>
    <r>
      <rPr>
        <sz val="10"/>
        <color indexed="8"/>
        <rFont val="宋体"/>
        <charset val="134"/>
      </rPr>
      <t>地</t>
    </r>
    <r>
      <rPr>
        <sz val="10"/>
        <color indexed="8"/>
        <rFont val="Times New Roman"/>
        <charset val="134"/>
      </rPr>
      <t xml:space="preserve"> </t>
    </r>
    <r>
      <rPr>
        <sz val="10"/>
        <color indexed="8"/>
        <rFont val="宋体"/>
        <charset val="134"/>
      </rPr>
      <t>类</t>
    </r>
  </si>
  <si>
    <r>
      <rPr>
        <sz val="10"/>
        <color indexed="8"/>
        <rFont val="宋体"/>
        <charset val="134"/>
      </rPr>
      <t>减：累计折旧</t>
    </r>
  </si>
  <si>
    <r>
      <rPr>
        <sz val="10"/>
        <color indexed="8"/>
        <rFont val="宋体"/>
        <charset val="134"/>
      </rPr>
      <t>固定资产净值</t>
    </r>
  </si>
  <si>
    <r>
      <rPr>
        <sz val="10"/>
        <color indexed="8"/>
        <rFont val="宋体"/>
        <charset val="134"/>
      </rPr>
      <t>减：固定资产减值准备</t>
    </r>
  </si>
  <si>
    <r>
      <rPr>
        <sz val="10"/>
        <color indexed="8"/>
        <rFont val="宋体"/>
        <charset val="134"/>
      </rPr>
      <t>固定资产净额</t>
    </r>
  </si>
  <si>
    <r>
      <rPr>
        <sz val="10"/>
        <color indexed="8"/>
        <rFont val="宋体"/>
        <charset val="134"/>
      </rPr>
      <t>在建工程</t>
    </r>
  </si>
  <si>
    <r>
      <rPr>
        <sz val="10"/>
        <color indexed="8"/>
        <rFont val="宋体"/>
        <charset val="134"/>
      </rPr>
      <t>生产性生物资产</t>
    </r>
  </si>
  <si>
    <r>
      <rPr>
        <sz val="10"/>
        <color indexed="8"/>
        <rFont val="宋体"/>
        <charset val="134"/>
      </rPr>
      <t>油气资产合计</t>
    </r>
  </si>
  <si>
    <r>
      <rPr>
        <sz val="10"/>
        <color indexed="8"/>
        <rFont val="Times New Roman"/>
        <charset val="134"/>
      </rPr>
      <t xml:space="preserve">  </t>
    </r>
    <r>
      <rPr>
        <sz val="10"/>
        <color indexed="8"/>
        <rFont val="宋体"/>
        <charset val="134"/>
      </rPr>
      <t>减：油气资产减值准备</t>
    </r>
  </si>
  <si>
    <r>
      <rPr>
        <sz val="10"/>
        <color indexed="8"/>
        <rFont val="宋体"/>
        <charset val="134"/>
      </rPr>
      <t>油气资产净额</t>
    </r>
  </si>
  <si>
    <r>
      <rPr>
        <sz val="10"/>
        <color indexed="8"/>
        <rFont val="宋体"/>
        <charset val="134"/>
      </rPr>
      <t>无形资产合计</t>
    </r>
  </si>
  <si>
    <r>
      <rPr>
        <sz val="10"/>
        <color indexed="8"/>
        <rFont val="宋体"/>
        <charset val="134"/>
      </rPr>
      <t>其中：土地使用权</t>
    </r>
  </si>
  <si>
    <r>
      <rPr>
        <sz val="10"/>
        <color indexed="8"/>
        <rFont val="Times New Roman"/>
        <charset val="134"/>
      </rPr>
      <t xml:space="preserve">  </t>
    </r>
    <r>
      <rPr>
        <sz val="10"/>
        <color indexed="8"/>
        <rFont val="宋体"/>
        <charset val="134"/>
      </rPr>
      <t>减：无形资产减值准备</t>
    </r>
  </si>
  <si>
    <r>
      <rPr>
        <sz val="10"/>
        <color indexed="8"/>
        <rFont val="宋体"/>
        <charset val="134"/>
      </rPr>
      <t>无形资产净额</t>
    </r>
  </si>
  <si>
    <r>
      <rPr>
        <sz val="10"/>
        <color indexed="8"/>
        <rFont val="宋体"/>
        <charset val="134"/>
      </rPr>
      <t>开发支出</t>
    </r>
  </si>
  <si>
    <r>
      <rPr>
        <sz val="10"/>
        <color indexed="8"/>
        <rFont val="宋体"/>
        <charset val="134"/>
      </rPr>
      <t>商誉</t>
    </r>
  </si>
  <si>
    <r>
      <rPr>
        <sz val="10"/>
        <color indexed="8"/>
        <rFont val="宋体"/>
        <charset val="134"/>
      </rPr>
      <t>长期待摊费用</t>
    </r>
  </si>
  <si>
    <r>
      <rPr>
        <sz val="10"/>
        <color indexed="8"/>
        <rFont val="宋体"/>
        <charset val="134"/>
      </rPr>
      <t>递延所得税资产</t>
    </r>
  </si>
  <si>
    <r>
      <rPr>
        <sz val="10"/>
        <color indexed="8"/>
        <rFont val="宋体"/>
        <charset val="134"/>
      </rPr>
      <t>其他非流动资产</t>
    </r>
  </si>
  <si>
    <r>
      <rPr>
        <b/>
        <sz val="10"/>
        <color indexed="8"/>
        <rFont val="宋体"/>
        <charset val="134"/>
      </rPr>
      <t>三、资产总计</t>
    </r>
  </si>
  <si>
    <r>
      <rPr>
        <b/>
        <sz val="10"/>
        <color indexed="8"/>
        <rFont val="宋体"/>
        <charset val="134"/>
      </rPr>
      <t>四、流动负债合计</t>
    </r>
  </si>
  <si>
    <r>
      <rPr>
        <sz val="10"/>
        <color indexed="8"/>
        <rFont val="宋体"/>
        <charset val="134"/>
      </rPr>
      <t>短期借款</t>
    </r>
  </si>
  <si>
    <r>
      <rPr>
        <sz val="10"/>
        <color indexed="8"/>
        <rFont val="宋体"/>
        <charset val="134"/>
      </rPr>
      <t>交易性金融负债</t>
    </r>
  </si>
  <si>
    <t>应付票据及应付账款</t>
  </si>
  <si>
    <r>
      <rPr>
        <sz val="10"/>
        <color indexed="8"/>
        <rFont val="宋体"/>
        <charset val="134"/>
      </rPr>
      <t>预收款项</t>
    </r>
  </si>
  <si>
    <t>合同负债</t>
  </si>
  <si>
    <r>
      <rPr>
        <sz val="10"/>
        <color indexed="8"/>
        <rFont val="宋体"/>
        <charset val="134"/>
      </rPr>
      <t>应付职工薪酬</t>
    </r>
  </si>
  <si>
    <r>
      <rPr>
        <sz val="10"/>
        <color indexed="8"/>
        <rFont val="宋体"/>
        <charset val="134"/>
      </rPr>
      <t>应交税费</t>
    </r>
  </si>
  <si>
    <r>
      <rPr>
        <sz val="10"/>
        <color indexed="8"/>
        <rFont val="宋体"/>
        <charset val="134"/>
      </rPr>
      <t>其他应付款</t>
    </r>
  </si>
  <si>
    <r>
      <rPr>
        <sz val="10"/>
        <color indexed="8"/>
        <rFont val="宋体"/>
        <charset val="134"/>
      </rPr>
      <t>一年内到期的非流动负债</t>
    </r>
  </si>
  <si>
    <r>
      <rPr>
        <sz val="10"/>
        <color indexed="8"/>
        <rFont val="宋体"/>
        <charset val="134"/>
      </rPr>
      <t>其他流动负债</t>
    </r>
  </si>
  <si>
    <r>
      <rPr>
        <b/>
        <sz val="10"/>
        <color indexed="8"/>
        <rFont val="宋体"/>
        <charset val="134"/>
      </rPr>
      <t>五、非流动负债合计</t>
    </r>
  </si>
  <si>
    <r>
      <rPr>
        <sz val="10"/>
        <color indexed="8"/>
        <rFont val="宋体"/>
        <charset val="134"/>
      </rPr>
      <t>长期借款</t>
    </r>
  </si>
  <si>
    <r>
      <rPr>
        <sz val="10"/>
        <color indexed="8"/>
        <rFont val="宋体"/>
        <charset val="134"/>
      </rPr>
      <t>长期应付款</t>
    </r>
  </si>
  <si>
    <r>
      <rPr>
        <sz val="10"/>
        <color indexed="8"/>
        <rFont val="宋体"/>
        <charset val="134"/>
      </rPr>
      <t>专项应付款</t>
    </r>
  </si>
  <si>
    <r>
      <rPr>
        <sz val="10"/>
        <color indexed="8"/>
        <rFont val="宋体"/>
        <charset val="134"/>
      </rPr>
      <t>预计负债</t>
    </r>
  </si>
  <si>
    <r>
      <rPr>
        <sz val="10"/>
        <color indexed="8"/>
        <rFont val="宋体"/>
        <charset val="134"/>
      </rPr>
      <t>递延所得税负债</t>
    </r>
  </si>
  <si>
    <r>
      <rPr>
        <sz val="10"/>
        <color indexed="8"/>
        <rFont val="宋体"/>
        <charset val="134"/>
      </rPr>
      <t>其他非流动负债</t>
    </r>
  </si>
  <si>
    <r>
      <rPr>
        <b/>
        <sz val="10"/>
        <color indexed="8"/>
        <rFont val="宋体"/>
        <charset val="134"/>
      </rPr>
      <t>六、负债总计</t>
    </r>
  </si>
  <si>
    <r>
      <rPr>
        <b/>
        <sz val="10"/>
        <color indexed="8"/>
        <rFont val="宋体"/>
        <charset val="134"/>
      </rPr>
      <t>七、净资产（所有者权益）</t>
    </r>
  </si>
  <si>
    <t>其中：扣除打开长投评估值的净资产</t>
  </si>
  <si>
    <t>山西华润昌裕煤业有限公司资产处置明细表</t>
  </si>
  <si>
    <t>评估基准日：2020年03月31日</t>
  </si>
  <si>
    <t/>
  </si>
  <si>
    <t>资产分类汇总表</t>
  </si>
  <si>
    <t>产权持有单位：山西华润昌裕煤业有限公司</t>
  </si>
  <si>
    <r>
      <rPr>
        <sz val="10"/>
        <color indexed="8"/>
        <rFont val="宋体"/>
        <charset val="134"/>
      </rPr>
      <t>应收票据</t>
    </r>
  </si>
  <si>
    <r>
      <rPr>
        <sz val="10"/>
        <color indexed="8"/>
        <rFont val="宋体"/>
        <charset val="134"/>
      </rPr>
      <t>应收账款合计</t>
    </r>
  </si>
  <si>
    <t>应收账款净额</t>
  </si>
  <si>
    <r>
      <rPr>
        <sz val="10"/>
        <color indexed="8"/>
        <rFont val="宋体"/>
        <charset val="134"/>
      </rPr>
      <t>应收利息</t>
    </r>
  </si>
  <si>
    <r>
      <rPr>
        <sz val="10"/>
        <color indexed="8"/>
        <rFont val="宋体"/>
        <charset val="134"/>
      </rPr>
      <t>应收股利</t>
    </r>
  </si>
  <si>
    <r>
      <rPr>
        <sz val="10"/>
        <color indexed="8"/>
        <rFont val="宋体"/>
        <charset val="134"/>
      </rPr>
      <t>可供出售金融资产</t>
    </r>
  </si>
  <si>
    <r>
      <rPr>
        <sz val="10"/>
        <color indexed="8"/>
        <rFont val="宋体"/>
        <charset val="134"/>
      </rPr>
      <t>持有至到期投资合计</t>
    </r>
  </si>
  <si>
    <r>
      <rPr>
        <sz val="10"/>
        <color indexed="8"/>
        <rFont val="宋体"/>
        <charset val="134"/>
      </rPr>
      <t>减：持有至到期投资减值准备</t>
    </r>
  </si>
  <si>
    <r>
      <rPr>
        <sz val="10"/>
        <color indexed="8"/>
        <rFont val="宋体"/>
        <charset val="134"/>
      </rPr>
      <t>持有至到期投资净额</t>
    </r>
  </si>
  <si>
    <r>
      <rPr>
        <sz val="10"/>
        <color indexed="8"/>
        <rFont val="宋体"/>
        <charset val="134"/>
      </rPr>
      <t>工程物资</t>
    </r>
  </si>
  <si>
    <r>
      <rPr>
        <sz val="10"/>
        <color indexed="8"/>
        <rFont val="宋体"/>
        <charset val="134"/>
      </rPr>
      <t>固定资产清理</t>
    </r>
  </si>
  <si>
    <r>
      <rPr>
        <sz val="10"/>
        <color indexed="8"/>
        <rFont val="宋体"/>
        <charset val="134"/>
      </rPr>
      <t>应付票据</t>
    </r>
  </si>
  <si>
    <r>
      <rPr>
        <sz val="10"/>
        <color indexed="8"/>
        <rFont val="宋体"/>
        <charset val="134"/>
      </rPr>
      <t>应付账款</t>
    </r>
  </si>
  <si>
    <r>
      <rPr>
        <sz val="10"/>
        <color indexed="8"/>
        <rFont val="宋体"/>
        <charset val="134"/>
      </rPr>
      <t>应付利息</t>
    </r>
  </si>
  <si>
    <r>
      <rPr>
        <sz val="10"/>
        <color indexed="8"/>
        <rFont val="宋体"/>
        <charset val="134"/>
      </rPr>
      <t>应付股利</t>
    </r>
  </si>
  <si>
    <r>
      <rPr>
        <sz val="10"/>
        <color indexed="8"/>
        <rFont val="宋体"/>
        <charset val="134"/>
      </rPr>
      <t>应付债券</t>
    </r>
  </si>
  <si>
    <t>八、不含长投标识为“Y”</t>
  </si>
  <si>
    <t>九、关联方资产</t>
  </si>
  <si>
    <t>十、关联方负债</t>
  </si>
  <si>
    <t>流动资产汇总表</t>
  </si>
  <si>
    <r>
      <rPr>
        <sz val="10"/>
        <rFont val="宋体"/>
        <charset val="134"/>
      </rPr>
      <t>表</t>
    </r>
    <r>
      <rPr>
        <sz val="10"/>
        <rFont val="Times New Roman"/>
        <charset val="134"/>
      </rPr>
      <t>3</t>
    </r>
  </si>
  <si>
    <r>
      <rPr>
        <sz val="10"/>
        <color indexed="8"/>
        <rFont val="宋体"/>
        <charset val="134"/>
      </rPr>
      <t>金额单位：人民币元</t>
    </r>
  </si>
  <si>
    <r>
      <rPr>
        <sz val="10"/>
        <color indexed="8"/>
        <rFont val="宋体"/>
        <charset val="134"/>
      </rPr>
      <t>编号</t>
    </r>
  </si>
  <si>
    <r>
      <rPr>
        <sz val="10"/>
        <color indexed="8"/>
        <rFont val="宋体"/>
        <charset val="134"/>
      </rPr>
      <t>账面价值</t>
    </r>
  </si>
  <si>
    <r>
      <rPr>
        <sz val="10"/>
        <color indexed="8"/>
        <rFont val="宋体"/>
        <charset val="134"/>
      </rPr>
      <t>评估价值</t>
    </r>
  </si>
  <si>
    <r>
      <rPr>
        <sz val="10"/>
        <color indexed="8"/>
        <rFont val="宋体"/>
        <charset val="134"/>
      </rPr>
      <t>增减值</t>
    </r>
  </si>
  <si>
    <r>
      <rPr>
        <sz val="10"/>
        <color indexed="8"/>
        <rFont val="宋体"/>
        <charset val="134"/>
      </rPr>
      <t>增值率</t>
    </r>
    <r>
      <rPr>
        <sz val="10"/>
        <rFont val="Times New Roman"/>
        <charset val="134"/>
      </rPr>
      <t>%</t>
    </r>
  </si>
  <si>
    <t>3-1</t>
  </si>
  <si>
    <r>
      <rPr>
        <sz val="10"/>
        <rFont val="宋体"/>
        <charset val="134"/>
      </rPr>
      <t>货币资金</t>
    </r>
  </si>
  <si>
    <t>3-2</t>
  </si>
  <si>
    <r>
      <rPr>
        <sz val="10"/>
        <rFont val="宋体"/>
        <charset val="134"/>
      </rPr>
      <t>交易性金融资产</t>
    </r>
  </si>
  <si>
    <t>3-3</t>
  </si>
  <si>
    <r>
      <rPr>
        <sz val="10"/>
        <rFont val="宋体"/>
        <charset val="134"/>
      </rPr>
      <t>应收票据</t>
    </r>
  </si>
  <si>
    <t>3-4</t>
  </si>
  <si>
    <r>
      <rPr>
        <sz val="10"/>
        <rFont val="宋体"/>
        <charset val="134"/>
      </rPr>
      <t>应收账款合计</t>
    </r>
  </si>
  <si>
    <t>3-5</t>
  </si>
  <si>
    <t>3-6</t>
  </si>
  <si>
    <r>
      <rPr>
        <sz val="10"/>
        <rFont val="宋体"/>
        <charset val="134"/>
      </rPr>
      <t>应收利息</t>
    </r>
  </si>
  <si>
    <t>3-7</t>
  </si>
  <si>
    <r>
      <rPr>
        <sz val="10"/>
        <rFont val="宋体"/>
        <charset val="134"/>
      </rPr>
      <t>应收股利</t>
    </r>
  </si>
  <si>
    <t>3-8</t>
  </si>
  <si>
    <r>
      <rPr>
        <sz val="10"/>
        <rFont val="宋体"/>
        <charset val="134"/>
      </rPr>
      <t>其他应收款合计</t>
    </r>
  </si>
  <si>
    <r>
      <rPr>
        <sz val="10"/>
        <rFont val="宋体"/>
        <charset val="134"/>
      </rPr>
      <t>其他应收款净额</t>
    </r>
  </si>
  <si>
    <t>3-9</t>
  </si>
  <si>
    <r>
      <rPr>
        <sz val="10"/>
        <rFont val="宋体"/>
        <charset val="134"/>
      </rPr>
      <t>存货合计</t>
    </r>
  </si>
  <si>
    <r>
      <rPr>
        <sz val="10"/>
        <rFont val="Times New Roman"/>
        <charset val="134"/>
      </rPr>
      <t xml:space="preserve">   </t>
    </r>
    <r>
      <rPr>
        <sz val="10"/>
        <rFont val="宋体"/>
        <charset val="134"/>
      </rPr>
      <t>减：存货跌价准备</t>
    </r>
  </si>
  <si>
    <r>
      <rPr>
        <sz val="10"/>
        <rFont val="宋体"/>
        <charset val="134"/>
      </rPr>
      <t>存货净额</t>
    </r>
  </si>
  <si>
    <t>3-10</t>
  </si>
  <si>
    <r>
      <rPr>
        <sz val="10"/>
        <rFont val="宋体"/>
        <charset val="134"/>
      </rPr>
      <t>一年内到期的非流动资产</t>
    </r>
  </si>
  <si>
    <t>3-11</t>
  </si>
  <si>
    <r>
      <rPr>
        <sz val="10"/>
        <rFont val="宋体"/>
        <charset val="134"/>
      </rPr>
      <t>其他流动资产</t>
    </r>
  </si>
  <si>
    <r>
      <rPr>
        <sz val="10"/>
        <color indexed="8"/>
        <rFont val="宋体"/>
        <charset val="134"/>
      </rPr>
      <t>流动资产合计</t>
    </r>
  </si>
  <si>
    <t>货币资金汇总表</t>
  </si>
  <si>
    <r>
      <rPr>
        <sz val="10"/>
        <rFont val="宋体"/>
        <charset val="134"/>
      </rPr>
      <t>表</t>
    </r>
    <r>
      <rPr>
        <sz val="10"/>
        <rFont val="Times New Roman"/>
        <charset val="134"/>
      </rPr>
      <t>3-1</t>
    </r>
  </si>
  <si>
    <r>
      <rPr>
        <sz val="10"/>
        <rFont val="宋体"/>
        <charset val="134"/>
      </rPr>
      <t>金额单位：人民币元</t>
    </r>
  </si>
  <si>
    <r>
      <rPr>
        <sz val="10"/>
        <rFont val="宋体"/>
        <charset val="134"/>
      </rPr>
      <t>编号</t>
    </r>
  </si>
  <si>
    <r>
      <rPr>
        <sz val="10"/>
        <rFont val="宋体"/>
        <charset val="134"/>
      </rPr>
      <t>科目名称</t>
    </r>
  </si>
  <si>
    <r>
      <rPr>
        <sz val="10"/>
        <rFont val="宋体"/>
        <charset val="134"/>
      </rPr>
      <t>备注</t>
    </r>
  </si>
  <si>
    <t>3-1-1</t>
  </si>
  <si>
    <r>
      <rPr>
        <sz val="10"/>
        <rFont val="宋体"/>
        <charset val="134"/>
      </rPr>
      <t>现金</t>
    </r>
  </si>
  <si>
    <t>3-1-2</t>
  </si>
  <si>
    <r>
      <rPr>
        <sz val="10"/>
        <rFont val="宋体"/>
        <charset val="134"/>
      </rPr>
      <t>银行存款</t>
    </r>
  </si>
  <si>
    <t>3-1-3</t>
  </si>
  <si>
    <r>
      <rPr>
        <sz val="10"/>
        <rFont val="宋体"/>
        <charset val="134"/>
      </rPr>
      <t>其他货币资金</t>
    </r>
  </si>
  <si>
    <r>
      <rPr>
        <sz val="10"/>
        <rFont val="宋体"/>
        <charset val="134"/>
      </rPr>
      <t>合</t>
    </r>
    <r>
      <rPr>
        <sz val="10"/>
        <rFont val="Times New Roman"/>
        <charset val="134"/>
      </rPr>
      <t xml:space="preserve">     </t>
    </r>
    <r>
      <rPr>
        <sz val="10"/>
        <rFont val="宋体"/>
        <charset val="134"/>
      </rPr>
      <t>计</t>
    </r>
  </si>
  <si>
    <t>货币资金—现金评估明细表</t>
  </si>
  <si>
    <r>
      <rPr>
        <sz val="10"/>
        <rFont val="Times New Roman"/>
        <charset val="134"/>
      </rPr>
      <t xml:space="preserve">                                                              </t>
    </r>
    <r>
      <rPr>
        <sz val="10"/>
        <rFont val="宋体"/>
        <charset val="134"/>
      </rPr>
      <t>表</t>
    </r>
    <r>
      <rPr>
        <sz val="10"/>
        <rFont val="Times New Roman"/>
        <charset val="134"/>
      </rPr>
      <t>3-1-1</t>
    </r>
  </si>
  <si>
    <t xml:space="preserve">金额单位：人民币元  </t>
  </si>
  <si>
    <r>
      <rPr>
        <sz val="10"/>
        <rFont val="宋体"/>
        <charset val="134"/>
      </rPr>
      <t>存放部门（单位</t>
    </r>
    <r>
      <rPr>
        <sz val="10"/>
        <rFont val="Times New Roman"/>
        <charset val="134"/>
      </rPr>
      <t>)</t>
    </r>
  </si>
  <si>
    <r>
      <rPr>
        <sz val="10"/>
        <rFont val="宋体"/>
        <charset val="134"/>
      </rPr>
      <t>币种</t>
    </r>
  </si>
  <si>
    <r>
      <rPr>
        <sz val="10"/>
        <rFont val="宋体"/>
        <charset val="134"/>
      </rPr>
      <t>外币账面金额</t>
    </r>
  </si>
  <si>
    <r>
      <rPr>
        <sz val="10"/>
        <rFont val="宋体"/>
        <charset val="134"/>
      </rPr>
      <t>评估基准日汇率</t>
    </r>
  </si>
  <si>
    <t>唯一标识列</t>
  </si>
  <si>
    <t>A1</t>
  </si>
  <si>
    <t>A2</t>
  </si>
  <si>
    <t>A3</t>
  </si>
  <si>
    <t>A4</t>
  </si>
  <si>
    <t>A5</t>
  </si>
  <si>
    <t>A6</t>
  </si>
  <si>
    <t>A7</t>
  </si>
  <si>
    <t>A8</t>
  </si>
  <si>
    <t>A9</t>
  </si>
  <si>
    <t>A10</t>
  </si>
  <si>
    <t>A11</t>
  </si>
  <si>
    <t>A12</t>
  </si>
  <si>
    <t>A13</t>
  </si>
  <si>
    <t>A14</t>
  </si>
  <si>
    <t>A15</t>
  </si>
  <si>
    <r>
      <rPr>
        <sz val="10"/>
        <rFont val="宋体"/>
        <charset val="134"/>
      </rPr>
      <t>合</t>
    </r>
    <r>
      <rPr>
        <sz val="10"/>
        <rFont val="Times New Roman"/>
        <charset val="134"/>
      </rPr>
      <t xml:space="preserve">         </t>
    </r>
    <r>
      <rPr>
        <sz val="10"/>
        <rFont val="宋体"/>
        <charset val="134"/>
      </rPr>
      <t>计</t>
    </r>
  </si>
  <si>
    <t>货币资金—银行存款明细表</t>
  </si>
  <si>
    <r>
      <rPr>
        <sz val="10"/>
        <rFont val="宋体"/>
        <charset val="134"/>
      </rPr>
      <t>表</t>
    </r>
    <r>
      <rPr>
        <sz val="10"/>
        <rFont val="Times New Roman"/>
        <charset val="134"/>
      </rPr>
      <t>3-1-2</t>
    </r>
  </si>
  <si>
    <r>
      <rPr>
        <sz val="10"/>
        <rFont val="宋体"/>
        <charset val="134"/>
      </rPr>
      <t>开户银行</t>
    </r>
  </si>
  <si>
    <r>
      <rPr>
        <sz val="10"/>
        <rFont val="宋体"/>
        <charset val="134"/>
      </rPr>
      <t>账号</t>
    </r>
  </si>
  <si>
    <r>
      <rPr>
        <sz val="10"/>
        <color indexed="8"/>
        <rFont val="宋体"/>
        <charset val="134"/>
      </rPr>
      <t>中国工商银行古交市支行</t>
    </r>
  </si>
  <si>
    <t>0502150109000148456</t>
  </si>
  <si>
    <t>人民币</t>
  </si>
  <si>
    <t>中国工商银行五一路支行</t>
  </si>
  <si>
    <t>0502122019020185138</t>
  </si>
  <si>
    <r>
      <rPr>
        <sz val="10"/>
        <rFont val="宋体"/>
        <charset val="134"/>
      </rPr>
      <t>合</t>
    </r>
    <r>
      <rPr>
        <sz val="10"/>
        <rFont val="Times New Roman"/>
        <charset val="134"/>
      </rPr>
      <t xml:space="preserve">             </t>
    </r>
    <r>
      <rPr>
        <sz val="10"/>
        <rFont val="宋体"/>
        <charset val="134"/>
      </rPr>
      <t>计</t>
    </r>
  </si>
  <si>
    <t>货币资金—其他货币资金明细表</t>
  </si>
  <si>
    <r>
      <rPr>
        <sz val="10"/>
        <rFont val="宋体"/>
        <charset val="134"/>
      </rPr>
      <t>表</t>
    </r>
    <r>
      <rPr>
        <sz val="10"/>
        <rFont val="Times New Roman"/>
        <charset val="134"/>
      </rPr>
      <t>3-1-3</t>
    </r>
  </si>
  <si>
    <r>
      <rPr>
        <sz val="10"/>
        <rFont val="宋体"/>
        <charset val="134"/>
      </rPr>
      <t>名称及内容</t>
    </r>
  </si>
  <si>
    <r>
      <rPr>
        <sz val="10"/>
        <rFont val="宋体"/>
        <charset val="134"/>
      </rPr>
      <t>用途</t>
    </r>
  </si>
  <si>
    <t>中国工商银行古交市支行</t>
  </si>
  <si>
    <t>土地复垦费</t>
  </si>
  <si>
    <t>交易性金融资产评估汇总表</t>
  </si>
  <si>
    <r>
      <rPr>
        <sz val="10"/>
        <rFont val="宋体"/>
        <charset val="134"/>
      </rPr>
      <t>表</t>
    </r>
    <r>
      <rPr>
        <sz val="10"/>
        <rFont val="Times New Roman"/>
        <charset val="134"/>
      </rPr>
      <t>3-2</t>
    </r>
  </si>
  <si>
    <t>3-2-1</t>
  </si>
  <si>
    <r>
      <rPr>
        <sz val="10"/>
        <rFont val="宋体"/>
        <charset val="134"/>
      </rPr>
      <t>交易性金融资产</t>
    </r>
    <r>
      <rPr>
        <sz val="10"/>
        <rFont val="Times New Roman"/>
        <charset val="134"/>
      </rPr>
      <t>-</t>
    </r>
    <r>
      <rPr>
        <sz val="10"/>
        <rFont val="宋体"/>
        <charset val="134"/>
      </rPr>
      <t>股票投资</t>
    </r>
  </si>
  <si>
    <t>3-2-2</t>
  </si>
  <si>
    <r>
      <rPr>
        <sz val="10"/>
        <rFont val="宋体"/>
        <charset val="134"/>
      </rPr>
      <t>交易性金融资产</t>
    </r>
    <r>
      <rPr>
        <sz val="10"/>
        <rFont val="Times New Roman"/>
        <charset val="134"/>
      </rPr>
      <t>-</t>
    </r>
    <r>
      <rPr>
        <sz val="10"/>
        <rFont val="宋体"/>
        <charset val="134"/>
      </rPr>
      <t>债券投资</t>
    </r>
  </si>
  <si>
    <t>3-2-3</t>
  </si>
  <si>
    <r>
      <rPr>
        <sz val="10"/>
        <rFont val="宋体"/>
        <charset val="134"/>
      </rPr>
      <t>交易性金融资产</t>
    </r>
    <r>
      <rPr>
        <sz val="10"/>
        <rFont val="Times New Roman"/>
        <charset val="134"/>
      </rPr>
      <t>-</t>
    </r>
    <r>
      <rPr>
        <sz val="10"/>
        <rFont val="宋体"/>
        <charset val="134"/>
      </rPr>
      <t>基金投资</t>
    </r>
  </si>
  <si>
    <t>3-2-4</t>
  </si>
  <si>
    <t>交易性金融资产--其他投资</t>
  </si>
  <si>
    <r>
      <rPr>
        <sz val="10"/>
        <rFont val="宋体"/>
        <charset val="134"/>
      </rPr>
      <t>合</t>
    </r>
    <r>
      <rPr>
        <sz val="10"/>
        <rFont val="Times New Roman"/>
        <charset val="134"/>
      </rPr>
      <t xml:space="preserve">      </t>
    </r>
    <r>
      <rPr>
        <sz val="10"/>
        <rFont val="宋体"/>
        <charset val="134"/>
      </rPr>
      <t>计</t>
    </r>
  </si>
  <si>
    <t>交易性金融资产—股票投资评估明细表</t>
  </si>
  <si>
    <r>
      <rPr>
        <sz val="10"/>
        <rFont val="宋体"/>
        <charset val="134"/>
      </rPr>
      <t>表</t>
    </r>
    <r>
      <rPr>
        <sz val="10"/>
        <rFont val="Times New Roman"/>
        <charset val="134"/>
      </rPr>
      <t>3-2-1</t>
    </r>
  </si>
  <si>
    <r>
      <rPr>
        <sz val="10"/>
        <rFont val="宋体"/>
        <charset val="134"/>
      </rPr>
      <t>被投资单位名称</t>
    </r>
  </si>
  <si>
    <r>
      <rPr>
        <sz val="10"/>
        <rFont val="宋体"/>
        <charset val="134"/>
      </rPr>
      <t>股票名称</t>
    </r>
  </si>
  <si>
    <r>
      <rPr>
        <sz val="10"/>
        <rFont val="宋体"/>
        <charset val="134"/>
      </rPr>
      <t>股票代码</t>
    </r>
  </si>
  <si>
    <r>
      <rPr>
        <sz val="10"/>
        <rFont val="宋体"/>
        <charset val="134"/>
      </rPr>
      <t>投资日期</t>
    </r>
  </si>
  <si>
    <r>
      <rPr>
        <sz val="10"/>
        <rFont val="宋体"/>
        <charset val="134"/>
      </rPr>
      <t>持股数量</t>
    </r>
  </si>
  <si>
    <r>
      <rPr>
        <sz val="10"/>
        <rFont val="宋体"/>
        <charset val="134"/>
      </rPr>
      <t>成</t>
    </r>
    <r>
      <rPr>
        <sz val="10"/>
        <rFont val="Times New Roman"/>
        <charset val="134"/>
      </rPr>
      <t xml:space="preserve">  </t>
    </r>
    <r>
      <rPr>
        <sz val="10"/>
        <rFont val="宋体"/>
        <charset val="134"/>
      </rPr>
      <t>本</t>
    </r>
  </si>
  <si>
    <r>
      <rPr>
        <sz val="10"/>
        <rFont val="宋体"/>
        <charset val="134"/>
      </rPr>
      <t>基准日收盘价元</t>
    </r>
    <r>
      <rPr>
        <sz val="10"/>
        <rFont val="Times New Roman"/>
        <charset val="134"/>
      </rPr>
      <t>/</t>
    </r>
    <r>
      <rPr>
        <sz val="10"/>
        <rFont val="宋体"/>
        <charset val="134"/>
      </rPr>
      <t>股</t>
    </r>
  </si>
  <si>
    <t>D1</t>
  </si>
  <si>
    <t>D2</t>
  </si>
  <si>
    <t>D3</t>
  </si>
  <si>
    <t>D4</t>
  </si>
  <si>
    <t>D5</t>
  </si>
  <si>
    <t>D6</t>
  </si>
  <si>
    <t>D7</t>
  </si>
  <si>
    <t>D8</t>
  </si>
  <si>
    <t>D9</t>
  </si>
  <si>
    <t>D10</t>
  </si>
  <si>
    <t>D11</t>
  </si>
  <si>
    <t>D12</t>
  </si>
  <si>
    <t>D13</t>
  </si>
  <si>
    <t>D14</t>
  </si>
  <si>
    <t>D15</t>
  </si>
  <si>
    <t>D16</t>
  </si>
  <si>
    <t>D17</t>
  </si>
  <si>
    <t>D18</t>
  </si>
  <si>
    <t>D19</t>
  </si>
  <si>
    <t>D20</t>
  </si>
  <si>
    <r>
      <rPr>
        <sz val="10"/>
        <rFont val="宋体"/>
        <charset val="134"/>
      </rPr>
      <t>合</t>
    </r>
    <r>
      <rPr>
        <sz val="10"/>
        <rFont val="Times New Roman"/>
        <charset val="134"/>
      </rPr>
      <t xml:space="preserve">          </t>
    </r>
    <r>
      <rPr>
        <sz val="10"/>
        <rFont val="宋体"/>
        <charset val="134"/>
      </rPr>
      <t>计</t>
    </r>
  </si>
  <si>
    <t>交易性金融资产—债券投资评估明细表</t>
  </si>
  <si>
    <r>
      <rPr>
        <sz val="10"/>
        <rFont val="宋体"/>
        <charset val="134"/>
      </rPr>
      <t>表</t>
    </r>
    <r>
      <rPr>
        <sz val="10"/>
        <rFont val="Times New Roman"/>
        <charset val="134"/>
      </rPr>
      <t>3-2-2</t>
    </r>
  </si>
  <si>
    <r>
      <rPr>
        <sz val="10"/>
        <rFont val="宋体"/>
        <charset val="134"/>
      </rPr>
      <t>债券名称</t>
    </r>
  </si>
  <si>
    <r>
      <rPr>
        <sz val="10"/>
        <rFont val="宋体"/>
        <charset val="134"/>
      </rPr>
      <t>债券代码</t>
    </r>
  </si>
  <si>
    <r>
      <rPr>
        <sz val="10"/>
        <rFont val="宋体"/>
        <charset val="134"/>
      </rPr>
      <t>发行日期</t>
    </r>
  </si>
  <si>
    <r>
      <rPr>
        <sz val="10"/>
        <rFont val="宋体"/>
        <charset val="134"/>
      </rPr>
      <t>票面利率</t>
    </r>
    <r>
      <rPr>
        <sz val="10"/>
        <rFont val="Times New Roman"/>
        <charset val="134"/>
      </rPr>
      <t>%</t>
    </r>
  </si>
  <si>
    <r>
      <rPr>
        <sz val="10"/>
        <rFont val="宋体"/>
        <charset val="134"/>
      </rPr>
      <t>成本</t>
    </r>
  </si>
  <si>
    <t>E1</t>
  </si>
  <si>
    <t>E2</t>
  </si>
  <si>
    <t>E3</t>
  </si>
  <si>
    <t>E4</t>
  </si>
  <si>
    <t>E5</t>
  </si>
  <si>
    <t>E6</t>
  </si>
  <si>
    <t>E7</t>
  </si>
  <si>
    <t>E8</t>
  </si>
  <si>
    <t>E9</t>
  </si>
  <si>
    <t>E10</t>
  </si>
  <si>
    <t>E11</t>
  </si>
  <si>
    <t>E12</t>
  </si>
  <si>
    <t>E13</t>
  </si>
  <si>
    <t>E14</t>
  </si>
  <si>
    <t>E15</t>
  </si>
  <si>
    <t>E16</t>
  </si>
  <si>
    <t>E17</t>
  </si>
  <si>
    <t>E18</t>
  </si>
  <si>
    <t>E19</t>
  </si>
  <si>
    <t>E20</t>
  </si>
  <si>
    <t>交易性金融资产—基金投资评估明细表</t>
  </si>
  <si>
    <r>
      <rPr>
        <sz val="10"/>
        <rFont val="宋体"/>
        <charset val="134"/>
      </rPr>
      <t>表</t>
    </r>
    <r>
      <rPr>
        <sz val="10"/>
        <rFont val="Times New Roman"/>
        <charset val="134"/>
      </rPr>
      <t>3-2-3</t>
    </r>
  </si>
  <si>
    <r>
      <rPr>
        <sz val="10"/>
        <rFont val="宋体"/>
        <charset val="134"/>
      </rPr>
      <t>基金发行单位</t>
    </r>
  </si>
  <si>
    <r>
      <rPr>
        <sz val="10"/>
        <rFont val="宋体"/>
        <charset val="134"/>
      </rPr>
      <t>基金名称</t>
    </r>
  </si>
  <si>
    <r>
      <rPr>
        <sz val="10"/>
        <rFont val="宋体"/>
        <charset val="134"/>
      </rPr>
      <t>基金类型</t>
    </r>
  </si>
  <si>
    <r>
      <rPr>
        <sz val="10"/>
        <rFont val="宋体"/>
        <charset val="134"/>
      </rPr>
      <t>基金代码</t>
    </r>
  </si>
  <si>
    <r>
      <rPr>
        <sz val="10"/>
        <rFont val="宋体"/>
        <charset val="134"/>
      </rPr>
      <t>基准日净值</t>
    </r>
    <r>
      <rPr>
        <sz val="10"/>
        <rFont val="Times New Roman"/>
        <charset val="134"/>
      </rPr>
      <t>/</t>
    </r>
    <r>
      <rPr>
        <sz val="10"/>
        <rFont val="宋体"/>
        <charset val="134"/>
      </rPr>
      <t>份</t>
    </r>
  </si>
  <si>
    <t>F1</t>
  </si>
  <si>
    <t>F2</t>
  </si>
  <si>
    <t>F3</t>
  </si>
  <si>
    <t>F4</t>
  </si>
  <si>
    <t>F5</t>
  </si>
  <si>
    <t>F6</t>
  </si>
  <si>
    <t>F7</t>
  </si>
  <si>
    <t>F8</t>
  </si>
  <si>
    <t>F9</t>
  </si>
  <si>
    <t>F10</t>
  </si>
  <si>
    <t>F11</t>
  </si>
  <si>
    <t>F12</t>
  </si>
  <si>
    <t>F13</t>
  </si>
  <si>
    <t>F14</t>
  </si>
  <si>
    <t>F15</t>
  </si>
  <si>
    <t>F16</t>
  </si>
  <si>
    <t>F17</t>
  </si>
  <si>
    <t>F18</t>
  </si>
  <si>
    <t>F19</t>
  </si>
  <si>
    <t>F20</t>
  </si>
  <si>
    <t>应收票据评估明细表</t>
  </si>
  <si>
    <r>
      <rPr>
        <sz val="10"/>
        <rFont val="宋体"/>
        <charset val="134"/>
      </rPr>
      <t>表</t>
    </r>
    <r>
      <rPr>
        <sz val="10"/>
        <rFont val="Times New Roman"/>
        <charset val="134"/>
      </rPr>
      <t>3-3</t>
    </r>
  </si>
  <si>
    <r>
      <rPr>
        <sz val="10"/>
        <rFont val="宋体"/>
        <charset val="134"/>
      </rPr>
      <t>户名（结算对象</t>
    </r>
    <r>
      <rPr>
        <sz val="10"/>
        <rFont val="Times New Roman"/>
        <charset val="134"/>
      </rPr>
      <t>)</t>
    </r>
  </si>
  <si>
    <r>
      <rPr>
        <sz val="10"/>
        <rFont val="宋体"/>
        <charset val="134"/>
      </rPr>
      <t>出票日期</t>
    </r>
  </si>
  <si>
    <r>
      <rPr>
        <sz val="10"/>
        <rFont val="宋体"/>
        <charset val="134"/>
      </rPr>
      <t>到期日期</t>
    </r>
  </si>
  <si>
    <t>账面余额</t>
  </si>
  <si>
    <r>
      <rPr>
        <sz val="10"/>
        <rFont val="宋体"/>
        <charset val="134"/>
      </rPr>
      <t>计提减值准备</t>
    </r>
  </si>
  <si>
    <t>G1</t>
  </si>
  <si>
    <t>G2</t>
  </si>
  <si>
    <t>G3</t>
  </si>
  <si>
    <t>G4</t>
  </si>
  <si>
    <t>G5</t>
  </si>
  <si>
    <t>G6</t>
  </si>
  <si>
    <t>G7</t>
  </si>
  <si>
    <t>G8</t>
  </si>
  <si>
    <t>G9</t>
  </si>
  <si>
    <t>G10</t>
  </si>
  <si>
    <t>G11</t>
  </si>
  <si>
    <t>G12</t>
  </si>
  <si>
    <t>G13</t>
  </si>
  <si>
    <t>G14</t>
  </si>
  <si>
    <t>G15</t>
  </si>
  <si>
    <t>G16</t>
  </si>
  <si>
    <t>G17</t>
  </si>
  <si>
    <r>
      <rPr>
        <sz val="10"/>
        <color indexed="8"/>
        <rFont val="宋体"/>
        <charset val="134"/>
      </rPr>
      <t>应收票据合计</t>
    </r>
  </si>
  <si>
    <t>G18</t>
  </si>
  <si>
    <r>
      <rPr>
        <sz val="10"/>
        <color indexed="8"/>
        <rFont val="宋体"/>
        <charset val="134"/>
      </rPr>
      <t>减：应收票据坏账准备</t>
    </r>
  </si>
  <si>
    <t>G19</t>
  </si>
  <si>
    <r>
      <rPr>
        <sz val="10"/>
        <rFont val="宋体"/>
        <charset val="134"/>
      </rPr>
      <t>应收票据净额</t>
    </r>
  </si>
  <si>
    <t>应收账款评估明细表</t>
  </si>
  <si>
    <r>
      <rPr>
        <sz val="10"/>
        <rFont val="宋体"/>
        <charset val="134"/>
      </rPr>
      <t>表</t>
    </r>
    <r>
      <rPr>
        <sz val="10"/>
        <rFont val="Times New Roman"/>
        <charset val="134"/>
      </rPr>
      <t>3-4</t>
    </r>
  </si>
  <si>
    <r>
      <rPr>
        <sz val="10"/>
        <rFont val="宋体"/>
        <charset val="134"/>
      </rPr>
      <t>欠款单位名称（结算对象</t>
    </r>
    <r>
      <rPr>
        <sz val="10"/>
        <rFont val="Times New Roman"/>
        <charset val="134"/>
      </rPr>
      <t>)</t>
    </r>
  </si>
  <si>
    <r>
      <rPr>
        <sz val="10"/>
        <rFont val="宋体"/>
        <charset val="134"/>
      </rPr>
      <t>业务内容</t>
    </r>
  </si>
  <si>
    <r>
      <rPr>
        <sz val="10"/>
        <rFont val="宋体"/>
        <charset val="134"/>
      </rPr>
      <t>最后一次
变动日期</t>
    </r>
  </si>
  <si>
    <r>
      <rPr>
        <sz val="10"/>
        <rFont val="宋体"/>
        <charset val="134"/>
      </rPr>
      <t>账龄（月）</t>
    </r>
  </si>
  <si>
    <r>
      <rPr>
        <sz val="10"/>
        <rFont val="宋体"/>
        <charset val="134"/>
      </rPr>
      <t>坏账准备</t>
    </r>
  </si>
  <si>
    <t>H1</t>
  </si>
  <si>
    <t>H2</t>
  </si>
  <si>
    <t>H3</t>
  </si>
  <si>
    <t>H4</t>
  </si>
  <si>
    <t>H5</t>
  </si>
  <si>
    <t>H6</t>
  </si>
  <si>
    <t>H7</t>
  </si>
  <si>
    <t>H8</t>
  </si>
  <si>
    <t>H9</t>
  </si>
  <si>
    <t>H10</t>
  </si>
  <si>
    <t>H11</t>
  </si>
  <si>
    <t>H12</t>
  </si>
  <si>
    <r>
      <rPr>
        <sz val="10"/>
        <color indexed="8"/>
        <rFont val="宋体"/>
        <charset val="134"/>
      </rPr>
      <t>减：坏账准备</t>
    </r>
  </si>
  <si>
    <r>
      <rPr>
        <sz val="10"/>
        <color indexed="8"/>
        <rFont val="宋体"/>
        <charset val="134"/>
      </rPr>
      <t>减：评估风险损失</t>
    </r>
  </si>
  <si>
    <r>
      <rPr>
        <sz val="10"/>
        <rFont val="宋体"/>
        <charset val="134"/>
      </rPr>
      <t>应收账款净额</t>
    </r>
  </si>
  <si>
    <t>预付款项明细表</t>
  </si>
  <si>
    <r>
      <rPr>
        <sz val="10"/>
        <rFont val="宋体"/>
        <charset val="134"/>
      </rPr>
      <t>表</t>
    </r>
    <r>
      <rPr>
        <sz val="10"/>
        <rFont val="Times New Roman"/>
        <charset val="134"/>
      </rPr>
      <t>3-5</t>
    </r>
  </si>
  <si>
    <r>
      <rPr>
        <sz val="10"/>
        <rFont val="宋体"/>
        <charset val="134"/>
      </rPr>
      <t>收款单位名称（结算对象</t>
    </r>
    <r>
      <rPr>
        <sz val="10"/>
        <rFont val="Times New Roman"/>
        <charset val="134"/>
      </rPr>
      <t>)</t>
    </r>
  </si>
  <si>
    <r>
      <rPr>
        <sz val="10"/>
        <rFont val="宋体"/>
        <charset val="134"/>
      </rPr>
      <t>发生日期</t>
    </r>
  </si>
  <si>
    <r>
      <rPr>
        <sz val="10"/>
        <rFont val="宋体"/>
        <charset val="134"/>
      </rPr>
      <t>基准日汇率</t>
    </r>
  </si>
  <si>
    <t>中国石油天然气股份有限公司山西太原销售分公司</t>
  </si>
  <si>
    <t>燃料款</t>
  </si>
  <si>
    <t>古交市物资公司</t>
  </si>
  <si>
    <t>火工品</t>
  </si>
  <si>
    <t>国网山西省电力公司太原供电公司</t>
  </si>
  <si>
    <t>电费</t>
  </si>
  <si>
    <r>
      <rPr>
        <sz val="10"/>
        <color indexed="8"/>
        <rFont val="宋体"/>
        <charset val="134"/>
      </rPr>
      <t>预付款项合计</t>
    </r>
  </si>
  <si>
    <r>
      <rPr>
        <sz val="10"/>
        <color indexed="8"/>
        <rFont val="宋体"/>
        <charset val="134"/>
      </rPr>
      <t>减：预付款项坏账准备</t>
    </r>
  </si>
  <si>
    <t>预付款项净额</t>
  </si>
  <si>
    <t>应收利息评估明细表</t>
  </si>
  <si>
    <r>
      <rPr>
        <sz val="10"/>
        <rFont val="宋体"/>
        <charset val="134"/>
      </rPr>
      <t>表</t>
    </r>
    <r>
      <rPr>
        <sz val="10"/>
        <rFont val="Times New Roman"/>
        <charset val="134"/>
      </rPr>
      <t>3-6</t>
    </r>
  </si>
  <si>
    <r>
      <rPr>
        <sz val="10"/>
        <rFont val="宋体"/>
        <charset val="134"/>
      </rPr>
      <t>本金</t>
    </r>
  </si>
  <si>
    <r>
      <rPr>
        <sz val="10"/>
        <rFont val="宋体"/>
        <charset val="134"/>
      </rPr>
      <t>利息所属期间</t>
    </r>
  </si>
  <si>
    <r>
      <rPr>
        <sz val="10"/>
        <rFont val="宋体"/>
        <charset val="134"/>
      </rPr>
      <t>利息率</t>
    </r>
    <r>
      <rPr>
        <sz val="10"/>
        <rFont val="Times New Roman"/>
        <charset val="134"/>
      </rPr>
      <t>%</t>
    </r>
  </si>
  <si>
    <t>J1</t>
  </si>
  <si>
    <t>J2</t>
  </si>
  <si>
    <t>J3</t>
  </si>
  <si>
    <t>J4</t>
  </si>
  <si>
    <t>J5</t>
  </si>
  <si>
    <t>J6</t>
  </si>
  <si>
    <t>J7</t>
  </si>
  <si>
    <t>J8</t>
  </si>
  <si>
    <t>J9</t>
  </si>
  <si>
    <t>J10</t>
  </si>
  <si>
    <t>J11</t>
  </si>
  <si>
    <t>J12</t>
  </si>
  <si>
    <t>J13</t>
  </si>
  <si>
    <t>J14</t>
  </si>
  <si>
    <t>J15</t>
  </si>
  <si>
    <t>J16</t>
  </si>
  <si>
    <t>J17</t>
  </si>
  <si>
    <t>J18</t>
  </si>
  <si>
    <t>J19</t>
  </si>
  <si>
    <t>J20</t>
  </si>
  <si>
    <t>J21</t>
  </si>
  <si>
    <t>J22</t>
  </si>
  <si>
    <r>
      <rPr>
        <sz val="10"/>
        <rFont val="宋体"/>
        <charset val="134"/>
      </rPr>
      <t>合</t>
    </r>
    <r>
      <rPr>
        <sz val="10"/>
        <rFont val="Times New Roman"/>
        <charset val="134"/>
      </rPr>
      <t xml:space="preserve">            </t>
    </r>
    <r>
      <rPr>
        <sz val="10"/>
        <rFont val="宋体"/>
        <charset val="134"/>
      </rPr>
      <t>计</t>
    </r>
  </si>
  <si>
    <t>应收股利（应收利润）评估明细表</t>
  </si>
  <si>
    <r>
      <rPr>
        <sz val="10"/>
        <rFont val="宋体"/>
        <charset val="134"/>
      </rPr>
      <t>表</t>
    </r>
    <r>
      <rPr>
        <sz val="10"/>
        <rFont val="Times New Roman"/>
        <charset val="134"/>
      </rPr>
      <t>3-7</t>
    </r>
  </si>
  <si>
    <r>
      <rPr>
        <sz val="10"/>
        <rFont val="宋体"/>
        <charset val="134"/>
      </rPr>
      <t>股利（利润）所属期间</t>
    </r>
  </si>
  <si>
    <t>K1</t>
  </si>
  <si>
    <t>K2</t>
  </si>
  <si>
    <t>K3</t>
  </si>
  <si>
    <t>K4</t>
  </si>
  <si>
    <t>K5</t>
  </si>
  <si>
    <t>K6</t>
  </si>
  <si>
    <t>K7</t>
  </si>
  <si>
    <t>K8</t>
  </si>
  <si>
    <t>K9</t>
  </si>
  <si>
    <t>K10</t>
  </si>
  <si>
    <t>K11</t>
  </si>
  <si>
    <t>K12</t>
  </si>
  <si>
    <t>K13</t>
  </si>
  <si>
    <t>K14</t>
  </si>
  <si>
    <t>K15</t>
  </si>
  <si>
    <t>K16</t>
  </si>
  <si>
    <t>K17</t>
  </si>
  <si>
    <t>K18</t>
  </si>
  <si>
    <t>K19</t>
  </si>
  <si>
    <t>K20</t>
  </si>
  <si>
    <t>其他应收款明细表</t>
  </si>
  <si>
    <r>
      <rPr>
        <sz val="10"/>
        <rFont val="宋体"/>
        <charset val="134"/>
      </rPr>
      <t>表</t>
    </r>
    <r>
      <rPr>
        <sz val="10"/>
        <rFont val="Times New Roman"/>
        <charset val="134"/>
      </rPr>
      <t>3-8</t>
    </r>
  </si>
  <si>
    <t>岳仁伟 CYMY0.综合科</t>
  </si>
  <si>
    <t>个人借款</t>
  </si>
  <si>
    <t>海向宏 CYMY0.综合科</t>
  </si>
  <si>
    <t>山西华润昌裕煤业有限公司职工</t>
  </si>
  <si>
    <t>代扣养老保险</t>
  </si>
  <si>
    <t>代扣失业保险</t>
  </si>
  <si>
    <t>代扣住房公积金</t>
  </si>
  <si>
    <t>代扣医疗保险</t>
  </si>
  <si>
    <t>代扣保险年金</t>
  </si>
  <si>
    <t>史磊</t>
  </si>
  <si>
    <r>
      <rPr>
        <sz val="10"/>
        <color indexed="8"/>
        <rFont val="宋体"/>
        <charset val="134"/>
      </rPr>
      <t>预缴税费</t>
    </r>
    <r>
      <rPr>
        <sz val="10"/>
        <color indexed="8"/>
        <rFont val="Times New Roman"/>
        <charset val="134"/>
      </rPr>
      <t>-</t>
    </r>
    <r>
      <rPr>
        <sz val="10"/>
        <color indexed="8"/>
        <rFont val="宋体"/>
        <charset val="134"/>
      </rPr>
      <t>其他税费</t>
    </r>
    <r>
      <rPr>
        <sz val="10"/>
        <color indexed="8"/>
        <rFont val="Times New Roman"/>
        <charset val="134"/>
      </rPr>
      <t>.</t>
    </r>
  </si>
  <si>
    <t>留底增值税项税额</t>
  </si>
  <si>
    <t>存货汇总表</t>
  </si>
  <si>
    <r>
      <rPr>
        <sz val="10"/>
        <rFont val="宋体"/>
        <charset val="134"/>
      </rPr>
      <t>表</t>
    </r>
    <r>
      <rPr>
        <sz val="10"/>
        <rFont val="Times New Roman"/>
        <charset val="134"/>
      </rPr>
      <t>3-9</t>
    </r>
  </si>
  <si>
    <t>计提减值准备金额</t>
  </si>
  <si>
    <t>3-9-1</t>
  </si>
  <si>
    <r>
      <rPr>
        <sz val="10"/>
        <rFont val="宋体"/>
        <charset val="134"/>
      </rPr>
      <t>材料采购（在途物资）</t>
    </r>
  </si>
  <si>
    <t>3-9-2</t>
  </si>
  <si>
    <r>
      <rPr>
        <sz val="10"/>
        <rFont val="宋体"/>
        <charset val="134"/>
      </rPr>
      <t>原材料</t>
    </r>
  </si>
  <si>
    <t>3-9-3</t>
  </si>
  <si>
    <r>
      <rPr>
        <sz val="10"/>
        <rFont val="宋体"/>
        <charset val="134"/>
      </rPr>
      <t>在库周转材料</t>
    </r>
  </si>
  <si>
    <t>3-9-4</t>
  </si>
  <si>
    <r>
      <rPr>
        <sz val="10"/>
        <rFont val="宋体"/>
        <charset val="134"/>
      </rPr>
      <t>委托加工物资</t>
    </r>
  </si>
  <si>
    <t>3-9-5</t>
  </si>
  <si>
    <r>
      <rPr>
        <sz val="10"/>
        <rFont val="宋体"/>
        <charset val="134"/>
      </rPr>
      <t>产成品（库存商品）</t>
    </r>
  </si>
  <si>
    <t>3-9-6</t>
  </si>
  <si>
    <r>
      <rPr>
        <sz val="10"/>
        <rFont val="宋体"/>
        <charset val="134"/>
      </rPr>
      <t>在产品（自制半成品）</t>
    </r>
  </si>
  <si>
    <t>3-9-7</t>
  </si>
  <si>
    <r>
      <rPr>
        <sz val="10"/>
        <rFont val="宋体"/>
        <charset val="134"/>
      </rPr>
      <t>发出商品</t>
    </r>
  </si>
  <si>
    <t>3-9-8</t>
  </si>
  <si>
    <r>
      <rPr>
        <sz val="10"/>
        <rFont val="宋体"/>
        <charset val="134"/>
      </rPr>
      <t>在用周转材料</t>
    </r>
  </si>
  <si>
    <t>3-9-9</t>
  </si>
  <si>
    <t>3-9-10</t>
  </si>
  <si>
    <t>3-9-11</t>
  </si>
  <si>
    <t>3-9-12</t>
  </si>
  <si>
    <r>
      <rPr>
        <sz val="10"/>
        <rFont val="宋体"/>
        <charset val="134"/>
      </rPr>
      <t>减：存货跌价准备</t>
    </r>
  </si>
  <si>
    <t>存货—材料采购（在途物资）评估明细表</t>
  </si>
  <si>
    <r>
      <rPr>
        <sz val="10"/>
        <rFont val="宋体"/>
        <charset val="134"/>
      </rPr>
      <t>表</t>
    </r>
    <r>
      <rPr>
        <sz val="10"/>
        <rFont val="Times New Roman"/>
        <charset val="134"/>
      </rPr>
      <t>3-9-1</t>
    </r>
  </si>
  <si>
    <r>
      <rPr>
        <sz val="10"/>
        <rFont val="宋体"/>
        <charset val="134"/>
      </rPr>
      <t>名称及规格型号</t>
    </r>
  </si>
  <si>
    <r>
      <rPr>
        <sz val="10"/>
        <rFont val="宋体"/>
        <charset val="134"/>
      </rPr>
      <t>计量单位</t>
    </r>
  </si>
  <si>
    <r>
      <rPr>
        <sz val="10"/>
        <rFont val="宋体"/>
        <charset val="134"/>
      </rPr>
      <t>数量</t>
    </r>
  </si>
  <si>
    <r>
      <rPr>
        <sz val="10"/>
        <rFont val="宋体"/>
        <charset val="134"/>
      </rPr>
      <t>单价</t>
    </r>
  </si>
  <si>
    <r>
      <rPr>
        <sz val="10"/>
        <rFont val="宋体"/>
        <charset val="134"/>
      </rPr>
      <t>金额</t>
    </r>
  </si>
  <si>
    <r>
      <rPr>
        <sz val="10"/>
        <rFont val="宋体"/>
        <charset val="134"/>
      </rPr>
      <t>实际数量</t>
    </r>
  </si>
  <si>
    <r>
      <rPr>
        <sz val="10"/>
        <rFont val="宋体"/>
        <charset val="134"/>
      </rPr>
      <t>评估单价</t>
    </r>
  </si>
  <si>
    <t>M1</t>
  </si>
  <si>
    <t>M2</t>
  </si>
  <si>
    <t>M3</t>
  </si>
  <si>
    <t>M4</t>
  </si>
  <si>
    <t>M5</t>
  </si>
  <si>
    <t>M6</t>
  </si>
  <si>
    <t>M7</t>
  </si>
  <si>
    <t>M8</t>
  </si>
  <si>
    <t>M9</t>
  </si>
  <si>
    <t>M10</t>
  </si>
  <si>
    <t>M11</t>
  </si>
  <si>
    <t>M12</t>
  </si>
  <si>
    <t>M13</t>
  </si>
  <si>
    <t>M14</t>
  </si>
  <si>
    <t>M15</t>
  </si>
  <si>
    <t>M16</t>
  </si>
  <si>
    <t>M17</t>
  </si>
  <si>
    <r>
      <rPr>
        <sz val="10"/>
        <color indexed="8"/>
        <rFont val="宋体"/>
        <charset val="134"/>
      </rPr>
      <t>材料采购（在途物资）合计</t>
    </r>
  </si>
  <si>
    <r>
      <rPr>
        <sz val="10"/>
        <color indexed="8"/>
        <rFont val="宋体"/>
        <charset val="134"/>
      </rPr>
      <t>减：材料采购（在途物资）跌价准备</t>
    </r>
  </si>
  <si>
    <t>材料采购（在途物资）净额</t>
  </si>
  <si>
    <t>存货—在库周转材料评估明细表</t>
  </si>
  <si>
    <r>
      <rPr>
        <sz val="10"/>
        <rFont val="Times New Roman"/>
        <charset val="134"/>
      </rPr>
      <t xml:space="preserve"> </t>
    </r>
    <r>
      <rPr>
        <sz val="10"/>
        <rFont val="宋体"/>
        <charset val="134"/>
      </rPr>
      <t>表</t>
    </r>
    <r>
      <rPr>
        <sz val="10"/>
        <rFont val="Times New Roman"/>
        <charset val="134"/>
      </rPr>
      <t>3-9-3</t>
    </r>
  </si>
  <si>
    <r>
      <rPr>
        <sz val="10"/>
        <rFont val="宋体"/>
        <charset val="134"/>
      </rPr>
      <t>存放地点</t>
    </r>
  </si>
  <si>
    <r>
      <rPr>
        <sz val="10"/>
        <rFont val="宋体"/>
        <charset val="134"/>
      </rPr>
      <t>购进年月</t>
    </r>
  </si>
  <si>
    <r>
      <rPr>
        <sz val="10"/>
        <rFont val="宋体"/>
        <charset val="134"/>
      </rPr>
      <t>基准日近期单价</t>
    </r>
  </si>
  <si>
    <t>O1</t>
  </si>
  <si>
    <t>O2</t>
  </si>
  <si>
    <t>O3</t>
  </si>
  <si>
    <t>O4</t>
  </si>
  <si>
    <t>O5</t>
  </si>
  <si>
    <t>O6</t>
  </si>
  <si>
    <t>O7</t>
  </si>
  <si>
    <t>O8</t>
  </si>
  <si>
    <t>O9</t>
  </si>
  <si>
    <t>O10</t>
  </si>
  <si>
    <t>O11</t>
  </si>
  <si>
    <t>O12</t>
  </si>
  <si>
    <t>O13</t>
  </si>
  <si>
    <t>O14</t>
  </si>
  <si>
    <t>O15</t>
  </si>
  <si>
    <t>O16</t>
  </si>
  <si>
    <t>O17</t>
  </si>
  <si>
    <t>O18</t>
  </si>
  <si>
    <t>O19</t>
  </si>
  <si>
    <t>O20</t>
  </si>
  <si>
    <t>O21</t>
  </si>
  <si>
    <r>
      <rPr>
        <sz val="10"/>
        <color indexed="8"/>
        <rFont val="宋体"/>
        <charset val="134"/>
      </rPr>
      <t>在用周转材料合计</t>
    </r>
  </si>
  <si>
    <r>
      <rPr>
        <sz val="10"/>
        <color indexed="8"/>
        <rFont val="宋体"/>
        <charset val="134"/>
      </rPr>
      <t>减：在用周转材料跌价准备</t>
    </r>
  </si>
  <si>
    <t>在用周转材料净额</t>
  </si>
  <si>
    <t>存货—委托加工物资评估明细表</t>
  </si>
  <si>
    <r>
      <rPr>
        <sz val="10"/>
        <rFont val="宋体"/>
        <charset val="134"/>
      </rPr>
      <t>表</t>
    </r>
    <r>
      <rPr>
        <sz val="10"/>
        <rFont val="Times New Roman"/>
        <charset val="134"/>
      </rPr>
      <t>3-9-4</t>
    </r>
  </si>
  <si>
    <r>
      <rPr>
        <sz val="10"/>
        <rFont val="宋体"/>
        <charset val="134"/>
      </rPr>
      <t>加工单位名称</t>
    </r>
  </si>
  <si>
    <t>P1</t>
  </si>
  <si>
    <t>P2</t>
  </si>
  <si>
    <t>P3</t>
  </si>
  <si>
    <t>P4</t>
  </si>
  <si>
    <t>P5</t>
  </si>
  <si>
    <t>P6</t>
  </si>
  <si>
    <t>P7</t>
  </si>
  <si>
    <t>P8</t>
  </si>
  <si>
    <t>P9</t>
  </si>
  <si>
    <t>P10</t>
  </si>
  <si>
    <t>P11</t>
  </si>
  <si>
    <t>P12</t>
  </si>
  <si>
    <t>P13</t>
  </si>
  <si>
    <t>P14</t>
  </si>
  <si>
    <t>P15</t>
  </si>
  <si>
    <t>P16</t>
  </si>
  <si>
    <t>P17</t>
  </si>
  <si>
    <r>
      <rPr>
        <sz val="10"/>
        <color indexed="8"/>
        <rFont val="宋体"/>
        <charset val="134"/>
      </rPr>
      <t>委托加工物资合计</t>
    </r>
  </si>
  <si>
    <r>
      <rPr>
        <sz val="10"/>
        <color indexed="8"/>
        <rFont val="宋体"/>
        <charset val="134"/>
      </rPr>
      <t>减：委托加工物资跌价准备</t>
    </r>
  </si>
  <si>
    <t>委托加工物资净额</t>
  </si>
  <si>
    <t>存货—产成品（库存商品、开发产品、农产品）评估明细表</t>
  </si>
  <si>
    <r>
      <rPr>
        <sz val="10"/>
        <rFont val="宋体"/>
        <charset val="134"/>
      </rPr>
      <t>表</t>
    </r>
    <r>
      <rPr>
        <sz val="10"/>
        <rFont val="Times New Roman"/>
        <charset val="134"/>
      </rPr>
      <t>3-9-5</t>
    </r>
  </si>
  <si>
    <r>
      <rPr>
        <sz val="10"/>
        <rFont val="宋体"/>
        <charset val="134"/>
      </rPr>
      <t>名</t>
    </r>
    <r>
      <rPr>
        <sz val="10"/>
        <rFont val="Times New Roman"/>
        <charset val="134"/>
      </rPr>
      <t xml:space="preserve">  </t>
    </r>
    <r>
      <rPr>
        <sz val="10"/>
        <rFont val="宋体"/>
        <charset val="134"/>
      </rPr>
      <t>称</t>
    </r>
  </si>
  <si>
    <r>
      <rPr>
        <sz val="10"/>
        <rFont val="宋体"/>
        <charset val="134"/>
      </rPr>
      <t>规格型号</t>
    </r>
  </si>
  <si>
    <r>
      <rPr>
        <sz val="10"/>
        <rFont val="宋体"/>
        <charset val="134"/>
      </rPr>
      <t>基准日不含增值税销售单价</t>
    </r>
  </si>
  <si>
    <r>
      <rPr>
        <sz val="10"/>
        <rFont val="宋体"/>
        <charset val="134"/>
      </rPr>
      <t>销售状态
畅销</t>
    </r>
    <r>
      <rPr>
        <sz val="10"/>
        <rFont val="Times New Roman"/>
        <charset val="134"/>
      </rPr>
      <t>/</t>
    </r>
    <r>
      <rPr>
        <sz val="10"/>
        <rFont val="宋体"/>
        <charset val="134"/>
      </rPr>
      <t>正常</t>
    </r>
    <r>
      <rPr>
        <sz val="10"/>
        <rFont val="Times New Roman"/>
        <charset val="134"/>
      </rPr>
      <t>/</t>
    </r>
    <r>
      <rPr>
        <sz val="10"/>
        <rFont val="宋体"/>
        <charset val="134"/>
      </rPr>
      <t>滞销</t>
    </r>
  </si>
  <si>
    <r>
      <rPr>
        <sz val="10"/>
        <rFont val="宋体"/>
        <charset val="134"/>
      </rPr>
      <t>计提减值准备金额</t>
    </r>
  </si>
  <si>
    <t>Q1</t>
  </si>
  <si>
    <t>Q2</t>
  </si>
  <si>
    <t>Q3</t>
  </si>
  <si>
    <t>Q4</t>
  </si>
  <si>
    <t>Q5</t>
  </si>
  <si>
    <t>Q6</t>
  </si>
  <si>
    <t>Q7</t>
  </si>
  <si>
    <t>Q8</t>
  </si>
  <si>
    <t>Q9</t>
  </si>
  <si>
    <t>Q10</t>
  </si>
  <si>
    <t>Q11</t>
  </si>
  <si>
    <t>Q12</t>
  </si>
  <si>
    <t>Q13</t>
  </si>
  <si>
    <t>Q14</t>
  </si>
  <si>
    <t>Q15</t>
  </si>
  <si>
    <t>Q16</t>
  </si>
  <si>
    <t>Q17</t>
  </si>
  <si>
    <r>
      <rPr>
        <sz val="10"/>
        <color indexed="8"/>
        <rFont val="宋体"/>
        <charset val="134"/>
      </rPr>
      <t>产成品（库存商品）合计</t>
    </r>
  </si>
  <si>
    <r>
      <rPr>
        <sz val="10"/>
        <color indexed="8"/>
        <rFont val="宋体"/>
        <charset val="134"/>
      </rPr>
      <t>减：产成品（库存商品）跌价准备</t>
    </r>
  </si>
  <si>
    <t>产成品（库存商品）净额</t>
  </si>
  <si>
    <t>存货—在产品（自制半成品）评估明细表</t>
  </si>
  <si>
    <r>
      <rPr>
        <sz val="10"/>
        <rFont val="宋体"/>
        <charset val="134"/>
      </rPr>
      <t>表</t>
    </r>
    <r>
      <rPr>
        <sz val="10"/>
        <rFont val="Times New Roman"/>
        <charset val="134"/>
      </rPr>
      <t>3-9-6</t>
    </r>
  </si>
  <si>
    <r>
      <rPr>
        <sz val="10"/>
        <rFont val="宋体"/>
        <charset val="134"/>
      </rPr>
      <t>完工程度</t>
    </r>
    <r>
      <rPr>
        <sz val="10"/>
        <rFont val="Times New Roman"/>
        <charset val="134"/>
      </rPr>
      <t>%</t>
    </r>
  </si>
  <si>
    <t>R1</t>
  </si>
  <si>
    <t>R2</t>
  </si>
  <si>
    <t>R3</t>
  </si>
  <si>
    <t>R4</t>
  </si>
  <si>
    <t>R5</t>
  </si>
  <si>
    <t>R6</t>
  </si>
  <si>
    <t>R7</t>
  </si>
  <si>
    <t>R8</t>
  </si>
  <si>
    <t>R9</t>
  </si>
  <si>
    <t>R10</t>
  </si>
  <si>
    <t>R11</t>
  </si>
  <si>
    <t>R12</t>
  </si>
  <si>
    <t>R13</t>
  </si>
  <si>
    <t>R14</t>
  </si>
  <si>
    <t>R15</t>
  </si>
  <si>
    <t>R16</t>
  </si>
  <si>
    <t>R17</t>
  </si>
  <si>
    <r>
      <rPr>
        <sz val="10"/>
        <color indexed="8"/>
        <rFont val="宋体"/>
        <charset val="134"/>
      </rPr>
      <t>在产品（自制半成品）合计</t>
    </r>
  </si>
  <si>
    <r>
      <rPr>
        <sz val="10"/>
        <color indexed="8"/>
        <rFont val="宋体"/>
        <charset val="134"/>
      </rPr>
      <t>减：在产品（自制半成品）跌价准备</t>
    </r>
  </si>
  <si>
    <t>在产品（自制半成品）净额</t>
  </si>
  <si>
    <t>存货—发出商品评估明细表</t>
  </si>
  <si>
    <r>
      <rPr>
        <sz val="10"/>
        <rFont val="宋体"/>
        <charset val="134"/>
      </rPr>
      <t>表</t>
    </r>
    <r>
      <rPr>
        <sz val="10"/>
        <rFont val="Times New Roman"/>
        <charset val="134"/>
      </rPr>
      <t>3-9-7</t>
    </r>
  </si>
  <si>
    <r>
      <rPr>
        <sz val="10"/>
        <rFont val="宋体"/>
        <charset val="134"/>
      </rPr>
      <t>商品名称</t>
    </r>
  </si>
  <si>
    <r>
      <rPr>
        <sz val="10"/>
        <rFont val="宋体"/>
        <charset val="134"/>
      </rPr>
      <t>对方单位名称</t>
    </r>
  </si>
  <si>
    <t>S1</t>
  </si>
  <si>
    <t>S2</t>
  </si>
  <si>
    <t>S3</t>
  </si>
  <si>
    <t>S4</t>
  </si>
  <si>
    <t>S5</t>
  </si>
  <si>
    <t>S6</t>
  </si>
  <si>
    <t>S7</t>
  </si>
  <si>
    <t>S8</t>
  </si>
  <si>
    <t>S9</t>
  </si>
  <si>
    <t>S10</t>
  </si>
  <si>
    <t>S11</t>
  </si>
  <si>
    <t>S12</t>
  </si>
  <si>
    <t>S13</t>
  </si>
  <si>
    <t>S14</t>
  </si>
  <si>
    <t>S15</t>
  </si>
  <si>
    <t>S16</t>
  </si>
  <si>
    <t>S17</t>
  </si>
  <si>
    <r>
      <rPr>
        <sz val="10"/>
        <color indexed="8"/>
        <rFont val="宋体"/>
        <charset val="134"/>
      </rPr>
      <t>发出商品合计</t>
    </r>
  </si>
  <si>
    <r>
      <rPr>
        <sz val="10"/>
        <color indexed="8"/>
        <rFont val="宋体"/>
        <charset val="134"/>
      </rPr>
      <t>减：发出商品跌价准备</t>
    </r>
  </si>
  <si>
    <t>发出商品净额</t>
  </si>
  <si>
    <t>存货—在用周转材料评估明细表</t>
  </si>
  <si>
    <r>
      <rPr>
        <sz val="10"/>
        <rFont val="宋体"/>
        <charset val="134"/>
      </rPr>
      <t>表</t>
    </r>
    <r>
      <rPr>
        <sz val="10"/>
        <rFont val="Times New Roman"/>
        <charset val="134"/>
      </rPr>
      <t>3-9-8</t>
    </r>
  </si>
  <si>
    <t>计量单位</t>
  </si>
  <si>
    <r>
      <rPr>
        <sz val="10"/>
        <rFont val="宋体"/>
        <charset val="134"/>
      </rPr>
      <t>启用日期</t>
    </r>
  </si>
  <si>
    <r>
      <rPr>
        <sz val="10"/>
        <rFont val="宋体"/>
        <charset val="134"/>
      </rPr>
      <t>原始入账价值</t>
    </r>
  </si>
  <si>
    <r>
      <rPr>
        <sz val="10"/>
        <rFont val="宋体"/>
        <charset val="134"/>
      </rPr>
      <t>账面价值（摊余价值）</t>
    </r>
  </si>
  <si>
    <r>
      <rPr>
        <sz val="10"/>
        <rFont val="宋体"/>
        <charset val="134"/>
      </rPr>
      <t>评估原价</t>
    </r>
  </si>
  <si>
    <r>
      <rPr>
        <sz val="10"/>
        <rFont val="宋体"/>
        <charset val="134"/>
      </rPr>
      <t>成新率</t>
    </r>
    <r>
      <rPr>
        <sz val="10"/>
        <rFont val="Times New Roman"/>
        <charset val="134"/>
      </rPr>
      <t>%</t>
    </r>
  </si>
  <si>
    <t>T1</t>
  </si>
  <si>
    <t>T2</t>
  </si>
  <si>
    <t>T3</t>
  </si>
  <si>
    <t>T4</t>
  </si>
  <si>
    <t>T5</t>
  </si>
  <si>
    <t>T6</t>
  </si>
  <si>
    <t>T7</t>
  </si>
  <si>
    <t>T8</t>
  </si>
  <si>
    <t>T9</t>
  </si>
  <si>
    <t>T10</t>
  </si>
  <si>
    <t>T11</t>
  </si>
  <si>
    <t>T12</t>
  </si>
  <si>
    <t>T13</t>
  </si>
  <si>
    <t>T14</t>
  </si>
  <si>
    <t>T15</t>
  </si>
  <si>
    <t>T16</t>
  </si>
  <si>
    <t>T17</t>
  </si>
  <si>
    <t>存货—开发产品评估明细表</t>
  </si>
  <si>
    <r>
      <rPr>
        <sz val="10"/>
        <rFont val="宋体"/>
        <charset val="134"/>
      </rPr>
      <t>表</t>
    </r>
    <r>
      <rPr>
        <sz val="10"/>
        <rFont val="Times New Roman"/>
        <charset val="134"/>
      </rPr>
      <t>3-9-9</t>
    </r>
  </si>
  <si>
    <r>
      <rPr>
        <sz val="10"/>
        <rFont val="宋体"/>
        <charset val="134"/>
      </rPr>
      <t>项目名称</t>
    </r>
  </si>
  <si>
    <t>土地证号或不动产权证书号</t>
  </si>
  <si>
    <r>
      <rPr>
        <sz val="10"/>
        <rFont val="宋体"/>
        <charset val="134"/>
      </rPr>
      <t>土地使用权人</t>
    </r>
  </si>
  <si>
    <r>
      <rPr>
        <sz val="10"/>
        <rFont val="宋体"/>
        <charset val="134"/>
      </rPr>
      <t>详细地址</t>
    </r>
  </si>
  <si>
    <t>土地用途</t>
  </si>
  <si>
    <r>
      <rPr>
        <sz val="10"/>
        <rFont val="宋体"/>
        <charset val="134"/>
      </rPr>
      <t>结构</t>
    </r>
  </si>
  <si>
    <r>
      <rPr>
        <sz val="10"/>
        <rFont val="宋体"/>
        <charset val="134"/>
      </rPr>
      <t>开工日期</t>
    </r>
  </si>
  <si>
    <r>
      <rPr>
        <sz val="10"/>
        <rFont val="宋体"/>
        <charset val="134"/>
      </rPr>
      <t>完工日期</t>
    </r>
  </si>
  <si>
    <t>建设用地规划</t>
  </si>
  <si>
    <t>建设工程规划</t>
  </si>
  <si>
    <t>建筑工程施工</t>
  </si>
  <si>
    <t>商品房预售</t>
  </si>
  <si>
    <r>
      <rPr>
        <sz val="10"/>
        <rFont val="宋体"/>
        <charset val="134"/>
      </rPr>
      <t>基准日留存面积（平方米，车位填写个数）</t>
    </r>
  </si>
  <si>
    <t>跌价准备金额</t>
  </si>
  <si>
    <t>账面净额</t>
  </si>
  <si>
    <r>
      <rPr>
        <sz val="10"/>
        <rFont val="宋体"/>
        <charset val="134"/>
      </rPr>
      <t>许可证号</t>
    </r>
  </si>
  <si>
    <r>
      <rPr>
        <sz val="10"/>
        <rFont val="宋体"/>
        <charset val="134"/>
      </rPr>
      <t>住宅</t>
    </r>
  </si>
  <si>
    <r>
      <rPr>
        <sz val="10"/>
        <rFont val="宋体"/>
        <charset val="134"/>
      </rPr>
      <t>商业</t>
    </r>
  </si>
  <si>
    <t>公共配套</t>
  </si>
  <si>
    <t>车位（个）</t>
  </si>
  <si>
    <t>幼儿园/菜市场</t>
  </si>
  <si>
    <r>
      <rPr>
        <sz val="10"/>
        <rFont val="宋体"/>
        <charset val="134"/>
      </rPr>
      <t>其他</t>
    </r>
  </si>
  <si>
    <t>U1</t>
  </si>
  <si>
    <t>U2</t>
  </si>
  <si>
    <t>U3</t>
  </si>
  <si>
    <t>U4</t>
  </si>
  <si>
    <t>U5</t>
  </si>
  <si>
    <t>U6</t>
  </si>
  <si>
    <t>U7</t>
  </si>
  <si>
    <t>U8</t>
  </si>
  <si>
    <t>U9</t>
  </si>
  <si>
    <t>U10</t>
  </si>
  <si>
    <t>U11</t>
  </si>
  <si>
    <t>U12</t>
  </si>
  <si>
    <t>U13</t>
  </si>
  <si>
    <t>U14</t>
  </si>
  <si>
    <t>U15</t>
  </si>
  <si>
    <t>U16</t>
  </si>
  <si>
    <t>U17</t>
  </si>
  <si>
    <r>
      <rPr>
        <sz val="10"/>
        <color indexed="8"/>
        <rFont val="宋体"/>
        <charset val="134"/>
      </rPr>
      <t>开发产品合计</t>
    </r>
  </si>
  <si>
    <r>
      <rPr>
        <sz val="10"/>
        <color indexed="8"/>
        <rFont val="宋体"/>
        <charset val="134"/>
      </rPr>
      <t>减：开发产品跌价准备</t>
    </r>
  </si>
  <si>
    <t>开发产品净额</t>
  </si>
  <si>
    <t>存货—开发成本评估明细表</t>
  </si>
  <si>
    <r>
      <rPr>
        <sz val="10"/>
        <rFont val="宋体"/>
        <charset val="134"/>
      </rPr>
      <t>表</t>
    </r>
    <r>
      <rPr>
        <sz val="10"/>
        <rFont val="Times New Roman"/>
        <charset val="134"/>
      </rPr>
      <t>3-9-10</t>
    </r>
  </si>
  <si>
    <t>土地使用权面积（平方米）</t>
  </si>
  <si>
    <r>
      <rPr>
        <sz val="10"/>
        <rFont val="宋体"/>
        <charset val="134"/>
      </rPr>
      <t>预计完工日期</t>
    </r>
  </si>
  <si>
    <t>预售</t>
  </si>
  <si>
    <t>基准日留存面积（平方米，车位填写个数）</t>
  </si>
  <si>
    <t>账面价值</t>
  </si>
  <si>
    <t>跌价准备</t>
  </si>
  <si>
    <t>评估价值</t>
  </si>
  <si>
    <r>
      <rPr>
        <sz val="10"/>
        <rFont val="宋体"/>
        <charset val="134"/>
      </rPr>
      <t>公共配套</t>
    </r>
  </si>
  <si>
    <t>V1</t>
  </si>
  <si>
    <t>V2</t>
  </si>
  <si>
    <t>V3</t>
  </si>
  <si>
    <t>V4</t>
  </si>
  <si>
    <t>V5</t>
  </si>
  <si>
    <t>V6</t>
  </si>
  <si>
    <t>V7</t>
  </si>
  <si>
    <t>V8</t>
  </si>
  <si>
    <t>V9</t>
  </si>
  <si>
    <t>V10</t>
  </si>
  <si>
    <t>V11</t>
  </si>
  <si>
    <t>V12</t>
  </si>
  <si>
    <t>V13</t>
  </si>
  <si>
    <t>V14</t>
  </si>
  <si>
    <t>V15</t>
  </si>
  <si>
    <t>V16</t>
  </si>
  <si>
    <t>V17</t>
  </si>
  <si>
    <r>
      <rPr>
        <sz val="10"/>
        <color indexed="8"/>
        <rFont val="宋体"/>
        <charset val="134"/>
      </rPr>
      <t>开发成本合计</t>
    </r>
  </si>
  <si>
    <r>
      <rPr>
        <sz val="10"/>
        <color indexed="8"/>
        <rFont val="宋体"/>
        <charset val="134"/>
      </rPr>
      <t>减：跌价准备</t>
    </r>
  </si>
  <si>
    <t>开发成本净额</t>
  </si>
  <si>
    <r>
      <rPr>
        <sz val="18"/>
        <rFont val="黑体"/>
        <charset val="134"/>
      </rPr>
      <t>存货</t>
    </r>
    <r>
      <rPr>
        <sz val="18"/>
        <rFont val="Arial Narrow"/>
        <charset val="134"/>
      </rPr>
      <t>—</t>
    </r>
    <r>
      <rPr>
        <sz val="18"/>
        <rFont val="黑体"/>
        <charset val="134"/>
      </rPr>
      <t>消耗性生物资产评估明细表</t>
    </r>
  </si>
  <si>
    <r>
      <rPr>
        <sz val="10"/>
        <rFont val="宋体"/>
        <charset val="134"/>
      </rPr>
      <t>表</t>
    </r>
    <r>
      <rPr>
        <sz val="10"/>
        <rFont val="Arial Narrow"/>
        <charset val="134"/>
      </rPr>
      <t>3-9-11</t>
    </r>
  </si>
  <si>
    <r>
      <rPr>
        <sz val="10"/>
        <rFont val="宋体"/>
        <charset val="134"/>
      </rPr>
      <t>名</t>
    </r>
    <r>
      <rPr>
        <sz val="10"/>
        <rFont val="Arial Narrow"/>
        <charset val="134"/>
      </rPr>
      <t xml:space="preserve">  </t>
    </r>
    <r>
      <rPr>
        <sz val="10"/>
        <rFont val="宋体"/>
        <charset val="134"/>
      </rPr>
      <t>称</t>
    </r>
  </si>
  <si>
    <r>
      <rPr>
        <sz val="10"/>
        <rFont val="宋体"/>
        <charset val="134"/>
      </rPr>
      <t>销售状态
畅销</t>
    </r>
    <r>
      <rPr>
        <sz val="10"/>
        <rFont val="Arial Narrow"/>
        <charset val="134"/>
      </rPr>
      <t>/</t>
    </r>
    <r>
      <rPr>
        <sz val="10"/>
        <rFont val="宋体"/>
        <charset val="134"/>
      </rPr>
      <t>正常</t>
    </r>
    <r>
      <rPr>
        <sz val="10"/>
        <rFont val="Arial Narrow"/>
        <charset val="134"/>
      </rPr>
      <t>/</t>
    </r>
    <r>
      <rPr>
        <sz val="10"/>
        <rFont val="宋体"/>
        <charset val="134"/>
      </rPr>
      <t>滞销</t>
    </r>
  </si>
  <si>
    <r>
      <rPr>
        <sz val="10"/>
        <rFont val="宋体"/>
        <charset val="134"/>
      </rPr>
      <t>增值率</t>
    </r>
    <r>
      <rPr>
        <sz val="10"/>
        <rFont val="Arial Narrow"/>
        <charset val="134"/>
      </rPr>
      <t>%</t>
    </r>
  </si>
  <si>
    <t>单价</t>
  </si>
  <si>
    <t>金额</t>
  </si>
  <si>
    <t>评估单价</t>
  </si>
  <si>
    <t>W1</t>
  </si>
  <si>
    <t>W2</t>
  </si>
  <si>
    <t>W3</t>
  </si>
  <si>
    <t>W4</t>
  </si>
  <si>
    <t>W5</t>
  </si>
  <si>
    <t>W6</t>
  </si>
  <si>
    <t>W7</t>
  </si>
  <si>
    <t>W8</t>
  </si>
  <si>
    <t>W9</t>
  </si>
  <si>
    <t>W10</t>
  </si>
  <si>
    <t>W11</t>
  </si>
  <si>
    <t>W12</t>
  </si>
  <si>
    <t>W13</t>
  </si>
  <si>
    <t>W14</t>
  </si>
  <si>
    <t>W15</t>
  </si>
  <si>
    <t>W16</t>
  </si>
  <si>
    <t>W17</t>
  </si>
  <si>
    <r>
      <rPr>
        <sz val="10"/>
        <color indexed="8"/>
        <rFont val="宋体"/>
        <charset val="134"/>
      </rPr>
      <t>消耗性生物资产合计</t>
    </r>
  </si>
  <si>
    <r>
      <rPr>
        <sz val="10"/>
        <color indexed="8"/>
        <rFont val="宋体"/>
        <charset val="134"/>
      </rPr>
      <t>减：消耗性生物资产跌价准备</t>
    </r>
  </si>
  <si>
    <t>消耗性生物资产净额</t>
  </si>
  <si>
    <t>存货——工程施工评估明细表</t>
  </si>
  <si>
    <r>
      <rPr>
        <sz val="10"/>
        <rFont val="宋体"/>
        <charset val="134"/>
      </rPr>
      <t>表</t>
    </r>
    <r>
      <rPr>
        <sz val="10"/>
        <rFont val="Times New Roman"/>
        <charset val="134"/>
      </rPr>
      <t>3-9-12</t>
    </r>
  </si>
  <si>
    <r>
      <rPr>
        <sz val="10"/>
        <rFont val="宋体"/>
        <charset val="134"/>
      </rPr>
      <t>合同金额</t>
    </r>
  </si>
  <si>
    <t>开工时间</t>
  </si>
  <si>
    <t>预计完工时间</t>
  </si>
  <si>
    <t>基准日完工程度%</t>
  </si>
  <si>
    <r>
      <rPr>
        <sz val="10"/>
        <rFont val="宋体"/>
        <charset val="134"/>
      </rPr>
      <t>预计</t>
    </r>
  </si>
  <si>
    <r>
      <rPr>
        <sz val="10"/>
        <rFont val="宋体"/>
        <charset val="134"/>
      </rPr>
      <t>已结转</t>
    </r>
  </si>
  <si>
    <r>
      <rPr>
        <sz val="10"/>
        <rFont val="宋体"/>
        <charset val="134"/>
      </rPr>
      <t>总成本</t>
    </r>
  </si>
  <si>
    <r>
      <rPr>
        <sz val="10"/>
        <rFont val="宋体"/>
        <charset val="134"/>
      </rPr>
      <t>收入</t>
    </r>
  </si>
  <si>
    <r>
      <rPr>
        <sz val="10"/>
        <rFont val="宋体"/>
        <charset val="134"/>
      </rPr>
      <t>材料费</t>
    </r>
  </si>
  <si>
    <t>人工费</t>
  </si>
  <si>
    <t>机械使用费</t>
  </si>
  <si>
    <r>
      <rPr>
        <sz val="10"/>
        <rFont val="Times New Roman"/>
        <charset val="134"/>
      </rPr>
      <t>QHSE</t>
    </r>
    <r>
      <rPr>
        <sz val="10"/>
        <rFont val="宋体"/>
        <charset val="134"/>
      </rPr>
      <t>费用</t>
    </r>
  </si>
  <si>
    <r>
      <rPr>
        <sz val="10"/>
        <rFont val="宋体"/>
        <charset val="134"/>
      </rPr>
      <t>运输费</t>
    </r>
  </si>
  <si>
    <r>
      <rPr>
        <sz val="10"/>
        <rFont val="宋体"/>
        <charset val="134"/>
      </rPr>
      <t>安装费</t>
    </r>
  </si>
  <si>
    <t>分包费</t>
  </si>
  <si>
    <r>
      <rPr>
        <sz val="10"/>
        <rFont val="宋体"/>
        <charset val="134"/>
      </rPr>
      <t>税金</t>
    </r>
  </si>
  <si>
    <t>制造费用</t>
  </si>
  <si>
    <r>
      <rPr>
        <sz val="10"/>
        <rFont val="宋体"/>
        <charset val="134"/>
      </rPr>
      <t>其他费用</t>
    </r>
  </si>
  <si>
    <r>
      <rPr>
        <sz val="10"/>
        <rFont val="宋体"/>
        <charset val="134"/>
      </rPr>
      <t>合同成本</t>
    </r>
  </si>
  <si>
    <r>
      <rPr>
        <sz val="10"/>
        <rFont val="宋体"/>
        <charset val="134"/>
      </rPr>
      <t>合同毛利</t>
    </r>
  </si>
  <si>
    <r>
      <rPr>
        <sz val="10"/>
        <rFont val="宋体"/>
        <charset val="134"/>
      </rPr>
      <t>工程结算</t>
    </r>
  </si>
  <si>
    <t>X1</t>
  </si>
  <si>
    <t>X2</t>
  </si>
  <si>
    <t>X3</t>
  </si>
  <si>
    <t>X4</t>
  </si>
  <si>
    <t>X5</t>
  </si>
  <si>
    <t>X6</t>
  </si>
  <si>
    <t>X7</t>
  </si>
  <si>
    <t>X8</t>
  </si>
  <si>
    <t>X9</t>
  </si>
  <si>
    <t>X10</t>
  </si>
  <si>
    <t>X11</t>
  </si>
  <si>
    <t>X12</t>
  </si>
  <si>
    <t>X13</t>
  </si>
  <si>
    <t>X14</t>
  </si>
  <si>
    <t>X15</t>
  </si>
  <si>
    <t>X16</t>
  </si>
  <si>
    <t>X17</t>
  </si>
  <si>
    <t>X18</t>
  </si>
  <si>
    <t>X19</t>
  </si>
  <si>
    <t>一年内到期的非流动资产评估明细表</t>
  </si>
  <si>
    <r>
      <rPr>
        <sz val="10"/>
        <rFont val="宋体"/>
        <charset val="134"/>
      </rPr>
      <t>表</t>
    </r>
    <r>
      <rPr>
        <sz val="10"/>
        <rFont val="Times New Roman"/>
        <charset val="134"/>
      </rPr>
      <t>3-10</t>
    </r>
  </si>
  <si>
    <r>
      <rPr>
        <sz val="10"/>
        <rFont val="宋体"/>
        <charset val="134"/>
      </rPr>
      <t>项目及内容</t>
    </r>
  </si>
  <si>
    <r>
      <rPr>
        <sz val="10"/>
        <rFont val="宋体"/>
        <charset val="134"/>
      </rPr>
      <t>结算内容</t>
    </r>
  </si>
  <si>
    <t>Y1</t>
  </si>
  <si>
    <t>Y2</t>
  </si>
  <si>
    <t>Y3</t>
  </si>
  <si>
    <t>Y4</t>
  </si>
  <si>
    <t>Y5</t>
  </si>
  <si>
    <t>Y6</t>
  </si>
  <si>
    <t>Y7</t>
  </si>
  <si>
    <t>Y8</t>
  </si>
  <si>
    <t>Y9</t>
  </si>
  <si>
    <t>Y10</t>
  </si>
  <si>
    <t>Y11</t>
  </si>
  <si>
    <t>Y12</t>
  </si>
  <si>
    <t>Y13</t>
  </si>
  <si>
    <t>Y14</t>
  </si>
  <si>
    <t>Y15</t>
  </si>
  <si>
    <t>Y16</t>
  </si>
  <si>
    <t>Y17</t>
  </si>
  <si>
    <t>Y18</t>
  </si>
  <si>
    <t>Y19</t>
  </si>
  <si>
    <t>Y20</t>
  </si>
  <si>
    <t>存货—原材料明细表</t>
  </si>
  <si>
    <r>
      <rPr>
        <sz val="10"/>
        <rFont val="宋体"/>
        <charset val="134"/>
      </rPr>
      <t>表</t>
    </r>
    <r>
      <rPr>
        <sz val="10"/>
        <rFont val="Times New Roman"/>
        <charset val="134"/>
      </rPr>
      <t>3-9-2</t>
    </r>
  </si>
  <si>
    <t>无缝钢管108mm ×4mm</t>
  </si>
  <si>
    <t>公斤</t>
  </si>
  <si>
    <t>发电机房</t>
  </si>
  <si>
    <t>尼龙棒Ф40mm</t>
  </si>
  <si>
    <t>根</t>
  </si>
  <si>
    <t>仓库</t>
  </si>
  <si>
    <t>光六角螺母M22</t>
  </si>
  <si>
    <t>个</t>
  </si>
  <si>
    <t>蝶阀D71X-10 DN150</t>
  </si>
  <si>
    <t>台</t>
  </si>
  <si>
    <t>锥柄麻花钻头Φ16.0mm</t>
  </si>
  <si>
    <t>支</t>
  </si>
  <si>
    <t>方四电锤钻头Ф10mm*150mm</t>
  </si>
  <si>
    <t>电缆终端热缩头WSY-35/1.2 150-240mm</t>
  </si>
  <si>
    <t>套</t>
  </si>
  <si>
    <t>过期</t>
  </si>
  <si>
    <t>玻璃转子流量计LZB-3WB</t>
  </si>
  <si>
    <t>钢镐2KG(尖扁型)</t>
  </si>
  <si>
    <t>恒温电烙铁75W</t>
  </si>
  <si>
    <t>把</t>
  </si>
  <si>
    <t>铁滑车 (单轮)2t</t>
  </si>
  <si>
    <t>自动喷漆大红400ml/瓶</t>
  </si>
  <si>
    <t>瓶</t>
  </si>
  <si>
    <t>外墙涂料106 白</t>
  </si>
  <si>
    <t>白腊杆φ2.51.5-2m</t>
  </si>
  <si>
    <t>电话线HYV 2*1.5</t>
  </si>
  <si>
    <t>米</t>
  </si>
  <si>
    <t>梯子4000mm</t>
  </si>
  <si>
    <t>架</t>
  </si>
  <si>
    <t>棉布工作服170</t>
  </si>
  <si>
    <t>自吸式防尘口罩301-XK</t>
  </si>
  <si>
    <t>煤矿用阻燃通信光缆MGTSV-36B</t>
  </si>
  <si>
    <t>风镐尖G20 配件</t>
  </si>
  <si>
    <t>7.5KW四级电机（2)</t>
  </si>
  <si>
    <t>大门外院子</t>
  </si>
  <si>
    <t>年久损坏</t>
  </si>
  <si>
    <t>7.5KW六级电机（2）</t>
  </si>
  <si>
    <t>5.5KW二级电机</t>
  </si>
  <si>
    <t>风门开停</t>
  </si>
  <si>
    <t>潜水泵7.5KW78米</t>
  </si>
  <si>
    <t>潜水泵2.2KW2寸25米</t>
  </si>
  <si>
    <t>V6钉扣机</t>
  </si>
  <si>
    <t>1.5KW污水泵1.5寸</t>
  </si>
  <si>
    <t>汽车挡风玻璃</t>
  </si>
  <si>
    <t>块</t>
  </si>
  <si>
    <t>铲车侧盖</t>
  </si>
  <si>
    <r>
      <rPr>
        <sz val="10"/>
        <rFont val="宋体"/>
        <charset val="134"/>
      </rPr>
      <t>年久损坏，无实物</t>
    </r>
    <r>
      <rPr>
        <sz val="10"/>
        <rFont val="Times New Roman"/>
        <charset val="134"/>
      </rPr>
      <t>1</t>
    </r>
    <r>
      <rPr>
        <sz val="10"/>
        <rFont val="宋体"/>
        <charset val="134"/>
      </rPr>
      <t>个</t>
    </r>
  </si>
  <si>
    <t>管道泵1寸</t>
  </si>
  <si>
    <t>逆指阀4寸</t>
  </si>
  <si>
    <t>洗煤厂链板</t>
  </si>
  <si>
    <t>副</t>
  </si>
  <si>
    <t>焦化厂库房</t>
  </si>
  <si>
    <t>无实物80副</t>
  </si>
  <si>
    <t>管道泵带电机</t>
  </si>
  <si>
    <t>钢梁2.4</t>
  </si>
  <si>
    <t>托滚80CM</t>
  </si>
  <si>
    <t>三节托锟</t>
  </si>
  <si>
    <t>院内</t>
  </si>
  <si>
    <t>风速开停传感器</t>
  </si>
  <si>
    <t>后轮轴</t>
  </si>
  <si>
    <t>带丝</t>
  </si>
  <si>
    <t>电话线</t>
  </si>
  <si>
    <t>锹把</t>
  </si>
  <si>
    <t>温度调节器</t>
  </si>
  <si>
    <t>轮胎1200-20</t>
  </si>
  <si>
    <t>三轮车轮胎</t>
  </si>
  <si>
    <t>粉尘监控器</t>
  </si>
  <si>
    <t>暧气全套</t>
  </si>
  <si>
    <t>组</t>
  </si>
  <si>
    <t>库房院内</t>
  </si>
  <si>
    <t>300W电烙铁</t>
  </si>
  <si>
    <t>机滤JX 0818</t>
  </si>
  <si>
    <t>技术淘汰</t>
  </si>
  <si>
    <t>直角挂板z--7</t>
  </si>
  <si>
    <t>截止阀J41H-16C DN40</t>
  </si>
  <si>
    <t>只</t>
  </si>
  <si>
    <t>柴滤CL206CL206</t>
  </si>
  <si>
    <t>消防伸缩梯高6米</t>
  </si>
  <si>
    <t>软化水机头fleck2T-4T</t>
  </si>
  <si>
    <t>薄钢板1.5mm</t>
  </si>
  <si>
    <t>镀锌铁丝14#</t>
  </si>
  <si>
    <t>塑料涂覆布正压风筒FTZSS 600*10</t>
  </si>
  <si>
    <t>老化</t>
  </si>
  <si>
    <t>蝶阀D71X-16 DN100</t>
  </si>
  <si>
    <t>蝶阀D71X-16 DN200</t>
  </si>
  <si>
    <t>锥柄麻花钻头Φ25.0mm</t>
  </si>
  <si>
    <t>角磨机125mm</t>
  </si>
  <si>
    <t>双金属温度计0-150℃ L:150</t>
  </si>
  <si>
    <t>双头梅花扳手22×24mm</t>
  </si>
  <si>
    <t>电缆挂钩100#</t>
  </si>
  <si>
    <t>结构钢焊条J422 2.5mm</t>
  </si>
  <si>
    <t>电缆冷补胶334克/套</t>
  </si>
  <si>
    <t>二氧化碳灭火器手持式 2KG</t>
  </si>
  <si>
    <t>具</t>
  </si>
  <si>
    <t>铁锹方锹(大)</t>
  </si>
  <si>
    <t>尼龙绳6mm</t>
  </si>
  <si>
    <t>千克</t>
  </si>
  <si>
    <t>安检服160--185</t>
  </si>
  <si>
    <t>安全帽500KGF,玻璃钢</t>
  </si>
  <si>
    <t>肥皂208克 雕牌</t>
  </si>
  <si>
    <t>喇叭嘴（400馈电配件）外径约100mm，内径约79mm</t>
  </si>
  <si>
    <t>损坏</t>
  </si>
  <si>
    <t>同径三通（高压三通）KJ3 Φ10</t>
  </si>
  <si>
    <t>堵DN10</t>
  </si>
  <si>
    <t>单级管道离心泵ISG80-200</t>
  </si>
  <si>
    <t>轴流风机</t>
  </si>
  <si>
    <t>五吨导链</t>
  </si>
  <si>
    <t>辅材</t>
  </si>
  <si>
    <t>配件年久损坏</t>
  </si>
  <si>
    <t>3KW四级电机</t>
  </si>
  <si>
    <t>7.5KW电机</t>
  </si>
  <si>
    <t>隔爆不间断电源箱</t>
  </si>
  <si>
    <t>马佛炉</t>
  </si>
  <si>
    <t>保险柜（2）</t>
  </si>
  <si>
    <t>石板闸刀开关500A</t>
  </si>
  <si>
    <t>油缸行程230</t>
  </si>
  <si>
    <t>蓬布</t>
  </si>
  <si>
    <t>液压支柱1.1米DZ1.1-30-100</t>
  </si>
  <si>
    <r>
      <rPr>
        <sz val="10"/>
        <rFont val="宋体"/>
        <charset val="134"/>
      </rPr>
      <t>年久损坏，无实物</t>
    </r>
    <r>
      <rPr>
        <sz val="10"/>
        <rFont val="Times New Roman"/>
        <charset val="134"/>
      </rPr>
      <t>38</t>
    </r>
    <r>
      <rPr>
        <sz val="10"/>
        <rFont val="宋体"/>
        <charset val="134"/>
      </rPr>
      <t>个</t>
    </r>
  </si>
  <si>
    <t>∏型梁2.4米</t>
  </si>
  <si>
    <t>阀门1寸</t>
  </si>
  <si>
    <t>液压支柱2米DZ28-30/100</t>
  </si>
  <si>
    <t>高压电缆70平方</t>
  </si>
  <si>
    <t>已出库</t>
  </si>
  <si>
    <t>道轮</t>
  </si>
  <si>
    <t>靠轮</t>
  </si>
  <si>
    <t>油桶</t>
  </si>
  <si>
    <t>250MM</t>
  </si>
  <si>
    <t>大门外仓库</t>
  </si>
  <si>
    <t>无实物1个</t>
  </si>
  <si>
    <t>吹风机</t>
  </si>
  <si>
    <t>方木60mm*40mm*4m</t>
  </si>
  <si>
    <t>立方米</t>
  </si>
  <si>
    <t>双头螺丝  杆径16mmM16*250mm</t>
  </si>
  <si>
    <t>条</t>
  </si>
  <si>
    <t>杆顶帽Φ150mm</t>
  </si>
  <si>
    <t>复合针式绝缘子FPQ-20/3T20</t>
  </si>
  <si>
    <t>锹柄木质 1mΦ25mm</t>
  </si>
  <si>
    <t>截止阀J41H-16C DN150</t>
  </si>
  <si>
    <t>四芯户外热缩终端SY-1/4.2 (70-120mm2)</t>
  </si>
  <si>
    <t>镀锌钢丝绳8mm6×7+FC</t>
  </si>
  <si>
    <t>光六角螺母M18</t>
  </si>
  <si>
    <t>球形截止阀QJ-10</t>
  </si>
  <si>
    <t>直柄麻花钻Φ1.0mm</t>
  </si>
  <si>
    <t>滚刷200mm</t>
  </si>
  <si>
    <t>矿工斧2KG 刀型</t>
  </si>
  <si>
    <t>钢卷尺2米</t>
  </si>
  <si>
    <t>皮卷尺10m</t>
  </si>
  <si>
    <t>2H氧气瓶HN2</t>
  </si>
  <si>
    <t>氧气瓶40L</t>
  </si>
  <si>
    <t>液压千斤顶1Ｔ</t>
  </si>
  <si>
    <t>水砂布220#</t>
  </si>
  <si>
    <t>张</t>
  </si>
  <si>
    <t>切割砂轮片125×2×22</t>
  </si>
  <si>
    <t>片</t>
  </si>
  <si>
    <t>灭火岩粉ABC</t>
  </si>
  <si>
    <t>吨</t>
  </si>
  <si>
    <t>快速消防水带接头65mm</t>
  </si>
  <si>
    <t>石棉毯1.5米*1.5米</t>
  </si>
  <si>
    <t>消防水带接头500MM2只</t>
  </si>
  <si>
    <t>接地线25mm2</t>
  </si>
  <si>
    <t>战斗服160--185</t>
  </si>
  <si>
    <t>绝缘手套高压6KV</t>
  </si>
  <si>
    <t>水晶头RJ45</t>
  </si>
  <si>
    <t>超五类非屏蔽网线AMP</t>
  </si>
  <si>
    <t>惠普原装墨盒72号130毫升</t>
  </si>
  <si>
    <t>煤矿用移动橡套软电缆MY-0.38/0.66KV-3×6+1×6mm2</t>
  </si>
  <si>
    <t>出线喇叭嘴D200MM</t>
  </si>
  <si>
    <t>压杆式黄油枪400型 JB/T7942.1-1995</t>
  </si>
  <si>
    <t>隔绝式化学氧自救器ZH30D（30分钟）</t>
  </si>
  <si>
    <t>轴流风机BT-35-11</t>
  </si>
  <si>
    <t>4KW六级电机</t>
  </si>
  <si>
    <t>QC88-300</t>
  </si>
  <si>
    <t>潜水泵2.2KW2寸25米（2）</t>
  </si>
  <si>
    <t>潜水泵35米</t>
  </si>
  <si>
    <t>低压配电柜（3）</t>
  </si>
  <si>
    <t>油缸行程600</t>
  </si>
  <si>
    <t>胶管3寸</t>
  </si>
  <si>
    <t>盘</t>
  </si>
  <si>
    <t>阀门2寸</t>
  </si>
  <si>
    <t>逆指阀1.5寸</t>
  </si>
  <si>
    <t>阀门100</t>
  </si>
  <si>
    <t>电缆线3*25M2+1</t>
  </si>
  <si>
    <t>650皮带拉紧器</t>
  </si>
  <si>
    <t>阀门￠500</t>
  </si>
  <si>
    <t>瓦轮</t>
  </si>
  <si>
    <t>主轴</t>
  </si>
  <si>
    <t>油缸</t>
  </si>
  <si>
    <t>连轴器</t>
  </si>
  <si>
    <t>备胎1200-20</t>
  </si>
  <si>
    <t>刀锯</t>
  </si>
  <si>
    <t>6米*1.5寸钢管</t>
  </si>
  <si>
    <t>刮板输送溜槽</t>
  </si>
  <si>
    <t>H架</t>
  </si>
  <si>
    <t>特种工字钢8米</t>
  </si>
  <si>
    <t>暧气片</t>
  </si>
  <si>
    <r>
      <rPr>
        <sz val="10"/>
        <rFont val="宋体"/>
        <charset val="134"/>
      </rPr>
      <t>年久损坏，无实物</t>
    </r>
    <r>
      <rPr>
        <sz val="10"/>
        <rFont val="Times New Roman"/>
        <charset val="134"/>
      </rPr>
      <t>5</t>
    </r>
    <r>
      <rPr>
        <sz val="10"/>
        <rFont val="宋体"/>
        <charset val="134"/>
      </rPr>
      <t>个</t>
    </r>
  </si>
  <si>
    <t>地锅</t>
  </si>
  <si>
    <t>救生绳30米长，直径20mm</t>
  </si>
  <si>
    <t>消防铜镐头55*385*1050</t>
  </si>
  <si>
    <t>抱箍Ф159*6</t>
  </si>
  <si>
    <t>电工工具长城32件套0-32</t>
  </si>
  <si>
    <t>水泥电杆150/350，10米</t>
  </si>
  <si>
    <t>球头环Q-7</t>
  </si>
  <si>
    <t>截止阀J41H-16C DN100</t>
  </si>
  <si>
    <t>钢芯铝绞线</t>
  </si>
  <si>
    <t>矿用阻燃光缆GYTA-8A1.3</t>
  </si>
  <si>
    <t>液下泵80NY50-20J</t>
  </si>
  <si>
    <t>针式打印机爱普生1600KIIIH</t>
  </si>
  <si>
    <t>高温润滑脂7019-1（2#）1KG/桶</t>
  </si>
  <si>
    <t>垫圈Φ50mm</t>
  </si>
  <si>
    <t>方木4000*100*100mm</t>
  </si>
  <si>
    <t>光六角螺栓/杆径12mmM12*50</t>
  </si>
  <si>
    <t xml:space="preserve">仓库 </t>
  </si>
  <si>
    <t>光六角螺栓/杆径18mmM18*90</t>
  </si>
  <si>
    <t>光六角螺母M20</t>
  </si>
  <si>
    <t>台钻ST-16</t>
  </si>
  <si>
    <t>高压隔离开关GW/10 10KW</t>
  </si>
  <si>
    <t>乙炔减压器YQE-20</t>
  </si>
  <si>
    <t>断线钳350mm</t>
  </si>
  <si>
    <t>双头呆扳手17×19mm</t>
  </si>
  <si>
    <t>羊角锤0.45kg</t>
  </si>
  <si>
    <t>铜锤1P</t>
  </si>
  <si>
    <t>液压拉马一体式 SM-10(10T/Φ250mm)</t>
  </si>
  <si>
    <t>跌落开关200A</t>
  </si>
  <si>
    <t>荧光灯管220V 18W</t>
  </si>
  <si>
    <t>冲压弯头32mm90°</t>
  </si>
  <si>
    <t>平焊法兰盘铸钢平焊DN200 1.6MPa</t>
  </si>
  <si>
    <t>直流开关水枪50mm</t>
  </si>
  <si>
    <t>消防铜斧(带把)1KG 柄长 910MM</t>
  </si>
  <si>
    <t>消防铁锹S503D1015*295*235</t>
  </si>
  <si>
    <t>消防镐TY-KS613柄长 800MM</t>
  </si>
  <si>
    <t>铁锹方锹(小)</t>
  </si>
  <si>
    <t>塑料编织袋800*400mm</t>
  </si>
  <si>
    <t>长筒矿工胶靴43</t>
  </si>
  <si>
    <t>双</t>
  </si>
  <si>
    <t>粉笔chalk70MM/支,30支/盒</t>
  </si>
  <si>
    <t>盒</t>
  </si>
  <si>
    <t>线夹UT-1</t>
  </si>
  <si>
    <t>煤矿用移动屏蔽橡套软电缆MYP-380/660V-3*16＋1×10mm2</t>
  </si>
  <si>
    <t>耙斗装岩机用绞车2JPB-30</t>
  </si>
  <si>
    <t>小架子SGB620/40T（Z)</t>
  </si>
  <si>
    <t>空滤SA120 专用配件</t>
  </si>
  <si>
    <t>光缆</t>
  </si>
  <si>
    <t>煤矿用全液压坑道钻机</t>
  </si>
  <si>
    <t>少油开关</t>
  </si>
  <si>
    <t>绕线电机7.5KW六级</t>
  </si>
  <si>
    <t>普通15KW四级电机</t>
  </si>
  <si>
    <t>4KW四级电机</t>
  </si>
  <si>
    <t>D46-30*5多级离心泵</t>
  </si>
  <si>
    <t>扫地泵35米</t>
  </si>
  <si>
    <t>泥桨泵2寸</t>
  </si>
  <si>
    <t>7.5KW潜水泵3寸</t>
  </si>
  <si>
    <t>4KW潜水泵3寸</t>
  </si>
  <si>
    <t>自动器300</t>
  </si>
  <si>
    <t>液压支柱1.5米DZ1.5-30-101</t>
  </si>
  <si>
    <r>
      <rPr>
        <sz val="10"/>
        <rFont val="宋体"/>
        <charset val="134"/>
      </rPr>
      <t>年久损坏，无实物</t>
    </r>
    <r>
      <rPr>
        <sz val="10"/>
        <rFont val="Times New Roman"/>
        <charset val="134"/>
      </rPr>
      <t>108</t>
    </r>
    <r>
      <rPr>
        <sz val="10"/>
        <rFont val="宋体"/>
        <charset val="134"/>
      </rPr>
      <t>个</t>
    </r>
  </si>
  <si>
    <t>液压支柱2米DZ2-30-102</t>
  </si>
  <si>
    <r>
      <rPr>
        <sz val="10"/>
        <rFont val="宋体"/>
        <charset val="134"/>
      </rPr>
      <t>年久损坏，无实物</t>
    </r>
    <r>
      <rPr>
        <sz val="10"/>
        <rFont val="Times New Roman"/>
        <charset val="134"/>
      </rPr>
      <t>6</t>
    </r>
    <r>
      <rPr>
        <sz val="10"/>
        <rFont val="宋体"/>
        <charset val="134"/>
      </rPr>
      <t>个</t>
    </r>
  </si>
  <si>
    <t>阀门手动装置</t>
  </si>
  <si>
    <t>链条</t>
  </si>
  <si>
    <r>
      <rPr>
        <sz val="10"/>
        <rFont val="宋体"/>
        <charset val="134"/>
      </rPr>
      <t>年久损坏，无实物</t>
    </r>
    <r>
      <rPr>
        <sz val="10"/>
        <rFont val="Times New Roman"/>
        <charset val="134"/>
      </rPr>
      <t>36</t>
    </r>
    <r>
      <rPr>
        <sz val="10"/>
        <rFont val="宋体"/>
        <charset val="134"/>
      </rPr>
      <t>个</t>
    </r>
  </si>
  <si>
    <t>括板</t>
  </si>
  <si>
    <t>无实物80个</t>
  </si>
  <si>
    <t>电缆线3*25M2高压电缆</t>
  </si>
  <si>
    <t>脚踏式黄油枪</t>
  </si>
  <si>
    <t>铲车水瓶</t>
  </si>
  <si>
    <t>铜芯聚氯乙烯绝缘聚氯乙烯护套钢带铠装护套电缆KVV22-450/750V  4*2.5mm2</t>
  </si>
  <si>
    <t>防冻液</t>
  </si>
  <si>
    <t>安全绳粗20mm*长20m</t>
  </si>
  <si>
    <t>水泥拉线盘300*600</t>
  </si>
  <si>
    <t>联络绳10mm</t>
  </si>
  <si>
    <t>化学氧自救器皮套ZH-30</t>
  </si>
  <si>
    <t>光六角螺栓/杆径16mmM16*60</t>
  </si>
  <si>
    <t>光六角螺栓/杆径22mmM22*80</t>
  </si>
  <si>
    <t>法兰连接明杆楔式单闸板闸阀Z41Z41H-10 DN100</t>
  </si>
  <si>
    <t>直柄麻花钻Φ6.0mm</t>
  </si>
  <si>
    <t>直柄麻花钻Φ7.0mm</t>
  </si>
  <si>
    <t>直柄麻花钻Φ10.0mm</t>
  </si>
  <si>
    <t>双头梅花扳手17×19mm</t>
  </si>
  <si>
    <t>铜锤16P</t>
  </si>
  <si>
    <t>钢卷尺5米</t>
  </si>
  <si>
    <t>液压千斤顶2Ｔ</t>
  </si>
  <si>
    <t>U型包箍16*160*230</t>
  </si>
  <si>
    <t>冲压弯头100mm90°</t>
  </si>
  <si>
    <t>二氧化碳灭火器手持式 3KG</t>
  </si>
  <si>
    <t>二氧化碳灭火器手持式 7KG</t>
  </si>
  <si>
    <t>变径管节65/50</t>
  </si>
  <si>
    <t>消防钩XG-2000,尖型,柄长2米</t>
  </si>
  <si>
    <t>安全带1.2</t>
  </si>
  <si>
    <t>塑料编织袋1000*500mm</t>
  </si>
  <si>
    <t>棉袄165--185</t>
  </si>
  <si>
    <t>件</t>
  </si>
  <si>
    <t>绒衣裤165-185</t>
  </si>
  <si>
    <t>电工专用胶鞋42</t>
  </si>
  <si>
    <t>长身式雨衣74-140</t>
  </si>
  <si>
    <t>单路数字视频光端机E3000/1/1 1路视频发送</t>
  </si>
  <si>
    <t>矿用隔爆型真空电磁起动器QBZ-200/660(380)</t>
  </si>
  <si>
    <t>平垫圈10GB/T95-2002</t>
  </si>
  <si>
    <t>机尾滚筒2ST040201A</t>
  </si>
  <si>
    <t>主传动滚筒φ800χ950</t>
  </si>
  <si>
    <t>PVC风管60根</t>
  </si>
  <si>
    <t>照明综保</t>
  </si>
  <si>
    <t>瓦斯传感器</t>
  </si>
  <si>
    <t>￠350*950滚筒</t>
  </si>
  <si>
    <t>∏型梁2米</t>
  </si>
  <si>
    <t>∏型梁3.2米</t>
  </si>
  <si>
    <t>沙轮机</t>
  </si>
  <si>
    <t>阀门200</t>
  </si>
  <si>
    <t>保险柜</t>
  </si>
  <si>
    <t>甲烷报警矿灯</t>
  </si>
  <si>
    <t>监控线</t>
  </si>
  <si>
    <t>大洋锹</t>
  </si>
  <si>
    <t>铝盆</t>
  </si>
  <si>
    <t>蒸笼</t>
  </si>
  <si>
    <t>节</t>
  </si>
  <si>
    <t>雨鞋</t>
  </si>
  <si>
    <t>刨床锯</t>
  </si>
  <si>
    <t>压钳</t>
  </si>
  <si>
    <t>压滤板</t>
  </si>
  <si>
    <t>砂轮机</t>
  </si>
  <si>
    <t>小锄</t>
  </si>
  <si>
    <t>无实物3个</t>
  </si>
  <si>
    <t>抽油机</t>
  </si>
  <si>
    <t>电锤</t>
  </si>
  <si>
    <t>挂罗盘</t>
  </si>
  <si>
    <t>无实物2个</t>
  </si>
  <si>
    <t>右道岔DK630-4-12</t>
  </si>
  <si>
    <t>付</t>
  </si>
  <si>
    <t>分流器63.5/50.8mm</t>
  </si>
  <si>
    <t>铜芯聚氯乙烯绝缘聚氯乙烯护套钢带铠装护套电缆KVV22-450/750V  4*1.5mm2</t>
  </si>
  <si>
    <t>齿轮油</t>
  </si>
  <si>
    <t>网线安普网线</t>
  </si>
  <si>
    <t>石棉毯1M*1M</t>
  </si>
  <si>
    <t>单联弯头W-7B</t>
  </si>
  <si>
    <t>复合悬式绝缘子FXBW-10/70(瓷)/复合式</t>
  </si>
  <si>
    <t>铜刀锯800mm</t>
  </si>
  <si>
    <t>多种气体检测仪检漏管JMQJ，浓度0-5000</t>
  </si>
  <si>
    <t>正压氧气呼吸器BG-4</t>
  </si>
  <si>
    <t>柴油0#</t>
  </si>
  <si>
    <t>光六角螺栓/杆径16mmM16*75</t>
  </si>
  <si>
    <t>光六角螺母M12</t>
  </si>
  <si>
    <t>法兰连接明杆楔式单闸板闸阀Z41Z41H-10 DN150</t>
  </si>
  <si>
    <t>直柄麻花钻Φ3.0mm</t>
  </si>
  <si>
    <t>直柄麻花钻Φ5.0mm</t>
  </si>
  <si>
    <t>直柄麻花钻Φ20.0mm</t>
  </si>
  <si>
    <t>六角柄冲击钻头Ф18mm</t>
  </si>
  <si>
    <t>氧化锌避雷器HY5WX-10/30</t>
  </si>
  <si>
    <t>斜嘴钳160mm</t>
  </si>
  <si>
    <t>手拉葫芦2T×2.5米</t>
  </si>
  <si>
    <t>铜铝并钩JH-1(25-50mm2)</t>
  </si>
  <si>
    <t>花篮螺丝M16*300mm 开式</t>
  </si>
  <si>
    <t>平焊法兰盘铸钢平焊DN150 1.0MPa</t>
  </si>
  <si>
    <t>水龙头铁M15</t>
  </si>
  <si>
    <t>大绳直径30mm 长30米</t>
  </si>
  <si>
    <t>钢镐把φ3.5cm0.9m</t>
  </si>
  <si>
    <t>干粉灭火器(ABC型)手持储压式 4kg</t>
  </si>
  <si>
    <t>消防桶半圆型 (平底）250-318mm</t>
  </si>
  <si>
    <t>阻燃尼龙救生绳25mm 20米/根</t>
  </si>
  <si>
    <t>氧气瓶2L</t>
  </si>
  <si>
    <t>塑料透明门帘（带）0.94*1.9M</t>
  </si>
  <si>
    <t>扇</t>
  </si>
  <si>
    <t>喷雾器25L</t>
  </si>
  <si>
    <t>洗发水400mL</t>
  </si>
  <si>
    <t>控制电缆KFFP-450/750V-14×1.5mm2</t>
  </si>
  <si>
    <t>煤矿用移动轻型橡套软电缆MYQ-0.3/0.5KV-2×1.5mm2</t>
  </si>
  <si>
    <t>煤电钻ZM15</t>
  </si>
  <si>
    <t>出线套（喇叭嘴）（80开关配件）B2</t>
  </si>
  <si>
    <t>调度绞车JD-1</t>
  </si>
  <si>
    <t>分配器FH80</t>
  </si>
  <si>
    <t>开关DW-350</t>
  </si>
  <si>
    <t>矿车斗子</t>
  </si>
  <si>
    <t>井口门房旁</t>
  </si>
  <si>
    <t>平车</t>
  </si>
  <si>
    <t>辆</t>
  </si>
  <si>
    <t>刀开关</t>
  </si>
  <si>
    <t>钢铰线</t>
  </si>
  <si>
    <t>2.2KW二级电机</t>
  </si>
  <si>
    <t>1.5KW电引机</t>
  </si>
  <si>
    <t>7.5KW六级电机</t>
  </si>
  <si>
    <t>5.5KW四级电机</t>
  </si>
  <si>
    <t>7.5KW4级电机</t>
  </si>
  <si>
    <t>泥桨泵3寸</t>
  </si>
  <si>
    <t>KGV6型煤矿用风筒风量开关</t>
  </si>
  <si>
    <t>床角钢</t>
  </si>
  <si>
    <t>拉煤王前钢板</t>
  </si>
  <si>
    <t>15马力柴油机</t>
  </si>
  <si>
    <t>吸程管4寸</t>
  </si>
  <si>
    <t>胶管1寸</t>
  </si>
  <si>
    <t>马槽（高低）</t>
  </si>
  <si>
    <t>管道输通机</t>
  </si>
  <si>
    <t>球阀1寸</t>
  </si>
  <si>
    <t>逆指阀3寸</t>
  </si>
  <si>
    <t>溜槽</t>
  </si>
  <si>
    <t>5吨倒链</t>
  </si>
  <si>
    <t>200阀门</t>
  </si>
  <si>
    <t>1.8米钻杆</t>
  </si>
  <si>
    <t>大铁锅</t>
  </si>
  <si>
    <t>稳压器</t>
  </si>
  <si>
    <t>6寸铸铁管</t>
  </si>
  <si>
    <t>氟利昂罐</t>
  </si>
  <si>
    <r>
      <rPr>
        <sz val="10"/>
        <rFont val="宋体"/>
        <charset val="134"/>
      </rPr>
      <t>年久损坏，无实物</t>
    </r>
    <r>
      <rPr>
        <sz val="10"/>
        <rFont val="Times New Roman"/>
        <charset val="134"/>
      </rPr>
      <t>12</t>
    </r>
    <r>
      <rPr>
        <sz val="10"/>
        <rFont val="宋体"/>
        <charset val="134"/>
      </rPr>
      <t>个</t>
    </r>
  </si>
  <si>
    <t>氢氧化钙QYHG-30(吸收率）</t>
  </si>
  <si>
    <t>消防铜尖锹420*240*990</t>
  </si>
  <si>
    <t>拉线棒Φ16*1500</t>
  </si>
  <si>
    <t>插销40mm</t>
  </si>
  <si>
    <t>高压胶管KJR38-2-32 /2500</t>
  </si>
  <si>
    <t>伸缩风筒Φ600*10M</t>
  </si>
  <si>
    <t>管子钳600mm</t>
  </si>
  <si>
    <t>401氧气瓶HN401</t>
  </si>
  <si>
    <t>手拉葫芦3T×3米</t>
  </si>
  <si>
    <t>液压千斤顶3.2Ｔ</t>
  </si>
  <si>
    <t>液压千斤顶5Ｔ</t>
  </si>
  <si>
    <t>防爆灯管DGS-20/127V</t>
  </si>
  <si>
    <t>楔型线夹NUX-1</t>
  </si>
  <si>
    <t>水泥钉10mm(5000发/盒) 中碳钢</t>
  </si>
  <si>
    <t>射钉弹药（小）6.8*11 S1中碳钢</t>
  </si>
  <si>
    <t>颗</t>
  </si>
  <si>
    <t>冲压弯头250mm45°</t>
  </si>
  <si>
    <t>矿用电缆阻燃冷补胶350-1</t>
  </si>
  <si>
    <t>凡士林白</t>
  </si>
  <si>
    <t>风障6m*6m</t>
  </si>
  <si>
    <t>矿工帽500KGF</t>
  </si>
  <si>
    <t>电工腰带牛皮</t>
  </si>
  <si>
    <t>矿用隔爆型真空馈电开关KBZ-200/1140(660)</t>
  </si>
  <si>
    <t xml:space="preserve">院内 </t>
  </si>
  <si>
    <t>小喇叭嘴φ33</t>
  </si>
  <si>
    <t>弹垫12GB/T93-1987</t>
  </si>
  <si>
    <t>电线夹MDM01-29</t>
  </si>
  <si>
    <t>反冲洗阀8112 159 420 00 00</t>
  </si>
  <si>
    <t>翻斗式矿车KFU1.1-6</t>
  </si>
  <si>
    <t>液下泵NL76-9</t>
  </si>
  <si>
    <t>立式钻床Z5150A</t>
  </si>
  <si>
    <t>7.5KW二级电机</t>
  </si>
  <si>
    <t>3KW二级电机</t>
  </si>
  <si>
    <t>电机22KW</t>
  </si>
  <si>
    <t>电焊机315</t>
  </si>
  <si>
    <t>DW350开关</t>
  </si>
  <si>
    <t>3KW潜水泵1.5寸</t>
  </si>
  <si>
    <t>油缸行程80</t>
  </si>
  <si>
    <t>防盗门</t>
  </si>
  <si>
    <t>小轿车钢圈</t>
  </si>
  <si>
    <t>玻璃钢耐蚀泵（全套）</t>
  </si>
  <si>
    <t>阀门150</t>
  </si>
  <si>
    <t>电缆线3*35M2高压电缆</t>
  </si>
  <si>
    <t>小汽泵</t>
  </si>
  <si>
    <t>台虎钳</t>
  </si>
  <si>
    <t>十字头</t>
  </si>
  <si>
    <t>100阀门</t>
  </si>
  <si>
    <t>轴承6310</t>
  </si>
  <si>
    <t>防爆电铃</t>
  </si>
  <si>
    <t>年久损坏，无实物1个</t>
  </si>
  <si>
    <t>低压动力线</t>
  </si>
  <si>
    <t>安全帽</t>
  </si>
  <si>
    <t>皮带机横拉管</t>
  </si>
  <si>
    <t>货组架</t>
  </si>
  <si>
    <t>6寸PVC管3寸</t>
  </si>
  <si>
    <t>铸铁井盖圆形直径650mm</t>
  </si>
  <si>
    <t>接地装置3*40*1500</t>
  </si>
  <si>
    <t>单级单吸立式管道离心泵DFG80-100/2/4</t>
  </si>
  <si>
    <t>垫圈Φ65mm</t>
  </si>
  <si>
    <t>热缩管φ10mm *1000mm</t>
  </si>
  <si>
    <t>木板3000*100*50mm</t>
  </si>
  <si>
    <t>螺纹射钉M8-30-35</t>
  </si>
  <si>
    <t>六角柄冲击钻头Φ6*150</t>
  </si>
  <si>
    <t>PPR热熔机20-63mm</t>
  </si>
  <si>
    <t>矿用隔爆型控制按钮BZA-5/36-3</t>
  </si>
  <si>
    <t>横担1500mm</t>
  </si>
  <si>
    <t>结构钢焊条THJ422(φ3.2*350mm）</t>
  </si>
  <si>
    <t>铸造道夹板22kg</t>
  </si>
  <si>
    <t>酚醛调合漆白10-20公斤</t>
  </si>
  <si>
    <t>干粉灭火器(ABC型)推车式35KG</t>
  </si>
  <si>
    <t>喷雾消防水枪（开花）50MM</t>
  </si>
  <si>
    <t>消防桶半圆型 (平底）270-270mm</t>
  </si>
  <si>
    <t>消防平斧(带把)1KG 柄长 910MM</t>
  </si>
  <si>
    <t>铁锹尖锹(小)</t>
  </si>
  <si>
    <t>风障4*4m</t>
  </si>
  <si>
    <t>线手套线手套</t>
  </si>
  <si>
    <t>弹垫10GB/T93-1987</t>
  </si>
  <si>
    <t>平垫圈12GB/T93-1987</t>
  </si>
  <si>
    <t>变径直通一头K16、一头6分</t>
  </si>
  <si>
    <t>舌板1ST0107</t>
  </si>
  <si>
    <t>卸载滚筒φ500χ950</t>
  </si>
  <si>
    <t>5.5KW六级电机</t>
  </si>
  <si>
    <t>15KW4级电机</t>
  </si>
  <si>
    <t>3KW污水泵3寸</t>
  </si>
  <si>
    <t>自动器200</t>
  </si>
  <si>
    <t>地角螺丝￠32*1000</t>
  </si>
  <si>
    <t>铝绞线旧的</t>
  </si>
  <si>
    <t>阀门D37ALX-256</t>
  </si>
  <si>
    <t>电缆线3*4M2+1</t>
  </si>
  <si>
    <t>年久损坏，无实物220米</t>
  </si>
  <si>
    <t>弯道机</t>
  </si>
  <si>
    <t>压轮</t>
  </si>
  <si>
    <t>行走齿轮</t>
  </si>
  <si>
    <r>
      <rPr>
        <sz val="10"/>
        <rFont val="宋体"/>
        <charset val="134"/>
      </rPr>
      <t>年久损坏，无实物</t>
    </r>
    <r>
      <rPr>
        <sz val="10"/>
        <rFont val="Times New Roman"/>
        <charset val="134"/>
      </rPr>
      <t>2</t>
    </r>
    <r>
      <rPr>
        <sz val="10"/>
        <rFont val="宋体"/>
        <charset val="134"/>
      </rPr>
      <t>个</t>
    </r>
  </si>
  <si>
    <t>振动棒</t>
  </si>
  <si>
    <t>50M卷尺</t>
  </si>
  <si>
    <t>1.8米*0.7石棉瓦</t>
  </si>
  <si>
    <t>273公分钢管</t>
  </si>
  <si>
    <t>桶</t>
  </si>
  <si>
    <t>矿灯</t>
  </si>
  <si>
    <t>水泥枕木30KG</t>
  </si>
  <si>
    <t>光缆连续包4口</t>
  </si>
  <si>
    <t>光纤终端盒ST16口</t>
  </si>
  <si>
    <t>U型环U-7</t>
  </si>
  <si>
    <t>单模光纤CT-GYXTW24芯</t>
  </si>
  <si>
    <t>高压胶管KJR25-2-35 /2500</t>
  </si>
  <si>
    <t>铸钢减速带</t>
  </si>
  <si>
    <t>减值</t>
  </si>
  <si>
    <r>
      <rPr>
        <sz val="10"/>
        <color indexed="8"/>
        <rFont val="宋体"/>
        <charset val="134"/>
      </rPr>
      <t>原材料合计</t>
    </r>
  </si>
  <si>
    <r>
      <rPr>
        <sz val="10"/>
        <color indexed="8"/>
        <rFont val="宋体"/>
        <charset val="134"/>
      </rPr>
      <t>减：原材料跌价准备</t>
    </r>
  </si>
  <si>
    <t>原材料净额</t>
  </si>
  <si>
    <t>其他流动资产评估明细表</t>
  </si>
  <si>
    <r>
      <rPr>
        <sz val="10"/>
        <rFont val="宋体"/>
        <charset val="134"/>
      </rPr>
      <t>表</t>
    </r>
    <r>
      <rPr>
        <sz val="10"/>
        <rFont val="Times New Roman"/>
        <charset val="134"/>
      </rPr>
      <t>3-11</t>
    </r>
  </si>
  <si>
    <t>递延税项</t>
  </si>
  <si>
    <t>待抵扣的增值税进行税额</t>
  </si>
  <si>
    <t>Z1</t>
  </si>
  <si>
    <t>Z2</t>
  </si>
  <si>
    <t>Z3</t>
  </si>
  <si>
    <t>Z4</t>
  </si>
  <si>
    <t>Z5</t>
  </si>
  <si>
    <t>Z6</t>
  </si>
  <si>
    <t>Z7</t>
  </si>
  <si>
    <t>Z8</t>
  </si>
  <si>
    <t>Z9</t>
  </si>
  <si>
    <t>Z10</t>
  </si>
  <si>
    <t>Z11</t>
  </si>
  <si>
    <t>Z12</t>
  </si>
  <si>
    <t>Z13</t>
  </si>
  <si>
    <t>Z14</t>
  </si>
  <si>
    <t>Z15</t>
  </si>
  <si>
    <t>Z16</t>
  </si>
  <si>
    <t>Z17</t>
  </si>
  <si>
    <t>Z18</t>
  </si>
  <si>
    <t>Z19</t>
  </si>
  <si>
    <t>Z20</t>
  </si>
  <si>
    <t>合同资产评估明细表</t>
  </si>
  <si>
    <r>
      <rPr>
        <sz val="10"/>
        <rFont val="宋体"/>
        <charset val="134"/>
      </rPr>
      <t>表</t>
    </r>
    <r>
      <rPr>
        <sz val="10"/>
        <rFont val="Times New Roman"/>
        <charset val="134"/>
      </rPr>
      <t>3-12</t>
    </r>
  </si>
  <si>
    <t>承担除信用风险之外的其他风险内容</t>
  </si>
  <si>
    <t>AA1</t>
  </si>
  <si>
    <t>AA2</t>
  </si>
  <si>
    <t>AA3</t>
  </si>
  <si>
    <t>AA4</t>
  </si>
  <si>
    <t>AA5</t>
  </si>
  <si>
    <t>AA6</t>
  </si>
  <si>
    <t>AA7</t>
  </si>
  <si>
    <t>AA8</t>
  </si>
  <si>
    <t>AA9</t>
  </si>
  <si>
    <t>AA10</t>
  </si>
  <si>
    <t>AA11</t>
  </si>
  <si>
    <t>AA12</t>
  </si>
  <si>
    <t>AA13</t>
  </si>
  <si>
    <t>AA14</t>
  </si>
  <si>
    <t>AA15</t>
  </si>
  <si>
    <t>AA16</t>
  </si>
  <si>
    <t>合同资产合计</t>
  </si>
  <si>
    <t>非流动资产汇总表</t>
  </si>
  <si>
    <r>
      <rPr>
        <sz val="10"/>
        <rFont val="宋体"/>
        <charset val="134"/>
      </rPr>
      <t>表</t>
    </r>
    <r>
      <rPr>
        <sz val="10"/>
        <rFont val="Times New Roman"/>
        <charset val="134"/>
      </rPr>
      <t>4</t>
    </r>
  </si>
  <si>
    <t>4-1</t>
  </si>
  <si>
    <t>4-2</t>
  </si>
  <si>
    <t>4-3</t>
  </si>
  <si>
    <t>4-4</t>
  </si>
  <si>
    <t>4-5</t>
  </si>
  <si>
    <t>4-6</t>
  </si>
  <si>
    <t>4-7</t>
  </si>
  <si>
    <t>4-8</t>
  </si>
  <si>
    <t>4-9</t>
  </si>
  <si>
    <t>4-10</t>
  </si>
  <si>
    <t>4-11</t>
  </si>
  <si>
    <t>4-12</t>
  </si>
  <si>
    <t>4-13</t>
  </si>
  <si>
    <t>4-14</t>
  </si>
  <si>
    <t>4-15</t>
  </si>
  <si>
    <t>4-16</t>
  </si>
  <si>
    <t>4-17</t>
  </si>
  <si>
    <t>可供出售金融资产评估汇总表</t>
  </si>
  <si>
    <r>
      <rPr>
        <sz val="10"/>
        <rFont val="宋体"/>
        <charset val="134"/>
      </rPr>
      <t>表</t>
    </r>
    <r>
      <rPr>
        <sz val="10"/>
        <rFont val="Times New Roman"/>
        <charset val="134"/>
      </rPr>
      <t>4-1</t>
    </r>
  </si>
  <si>
    <t>4-1-1</t>
  </si>
  <si>
    <r>
      <rPr>
        <sz val="10"/>
        <rFont val="宋体"/>
        <charset val="134"/>
      </rPr>
      <t>可供出售金融资产</t>
    </r>
    <r>
      <rPr>
        <sz val="10"/>
        <rFont val="Times New Roman"/>
        <charset val="134"/>
      </rPr>
      <t>-</t>
    </r>
    <r>
      <rPr>
        <sz val="10"/>
        <rFont val="宋体"/>
        <charset val="134"/>
      </rPr>
      <t>股票投资</t>
    </r>
  </si>
  <si>
    <t>4-1-2</t>
  </si>
  <si>
    <r>
      <rPr>
        <sz val="10"/>
        <rFont val="宋体"/>
        <charset val="134"/>
      </rPr>
      <t>可供出售金融资产</t>
    </r>
    <r>
      <rPr>
        <sz val="10"/>
        <rFont val="Times New Roman"/>
        <charset val="134"/>
      </rPr>
      <t>-</t>
    </r>
    <r>
      <rPr>
        <sz val="10"/>
        <rFont val="宋体"/>
        <charset val="134"/>
      </rPr>
      <t>债券投资</t>
    </r>
  </si>
  <si>
    <t>4-1-3</t>
  </si>
  <si>
    <r>
      <rPr>
        <sz val="10"/>
        <rFont val="宋体"/>
        <charset val="134"/>
      </rPr>
      <t>可供出售金融资产</t>
    </r>
    <r>
      <rPr>
        <sz val="10"/>
        <rFont val="Times New Roman"/>
        <charset val="134"/>
      </rPr>
      <t>-</t>
    </r>
    <r>
      <rPr>
        <sz val="10"/>
        <rFont val="宋体"/>
        <charset val="134"/>
      </rPr>
      <t>其他投资</t>
    </r>
  </si>
  <si>
    <t>可供出售金融资产—股票投资评估明细表</t>
  </si>
  <si>
    <r>
      <rPr>
        <sz val="10"/>
        <rFont val="宋体"/>
        <charset val="134"/>
      </rPr>
      <t>表</t>
    </r>
    <r>
      <rPr>
        <sz val="10"/>
        <rFont val="Times New Roman"/>
        <charset val="134"/>
      </rPr>
      <t>4-1-1</t>
    </r>
  </si>
  <si>
    <r>
      <rPr>
        <sz val="10"/>
        <rFont val="宋体"/>
        <charset val="134"/>
      </rPr>
      <t>股票性质</t>
    </r>
  </si>
  <si>
    <r>
      <rPr>
        <sz val="10"/>
        <rFont val="宋体"/>
        <charset val="134"/>
      </rPr>
      <t>基准日市价</t>
    </r>
  </si>
  <si>
    <r>
      <rPr>
        <sz val="10"/>
        <rFont val="宋体"/>
        <charset val="134"/>
      </rPr>
      <t>取得成本</t>
    </r>
  </si>
  <si>
    <t>AB1</t>
  </si>
  <si>
    <t>AB2</t>
  </si>
  <si>
    <t>AB3</t>
  </si>
  <si>
    <t>AB4</t>
  </si>
  <si>
    <t>AB5</t>
  </si>
  <si>
    <t>AB6</t>
  </si>
  <si>
    <t>AB7</t>
  </si>
  <si>
    <t>AB8</t>
  </si>
  <si>
    <t>AB9</t>
  </si>
  <si>
    <t>AB10</t>
  </si>
  <si>
    <t>AB11</t>
  </si>
  <si>
    <t>AB12</t>
  </si>
  <si>
    <t>AB13</t>
  </si>
  <si>
    <t>AB14</t>
  </si>
  <si>
    <t>AB15</t>
  </si>
  <si>
    <t>AB16</t>
  </si>
  <si>
    <t>AB17</t>
  </si>
  <si>
    <r>
      <rPr>
        <sz val="10"/>
        <color indexed="8"/>
        <rFont val="宋体"/>
        <charset val="134"/>
      </rPr>
      <t>合</t>
    </r>
    <r>
      <rPr>
        <sz val="10"/>
        <color indexed="8"/>
        <rFont val="Times New Roman"/>
        <charset val="134"/>
      </rPr>
      <t xml:space="preserve">    </t>
    </r>
    <r>
      <rPr>
        <sz val="10"/>
        <color indexed="8"/>
        <rFont val="宋体"/>
        <charset val="134"/>
      </rPr>
      <t>计</t>
    </r>
  </si>
  <si>
    <r>
      <rPr>
        <sz val="10"/>
        <color indexed="8"/>
        <rFont val="宋体"/>
        <charset val="134"/>
      </rPr>
      <t>减：减值准备</t>
    </r>
  </si>
  <si>
    <r>
      <rPr>
        <sz val="10"/>
        <rFont val="宋体"/>
        <charset val="134"/>
      </rPr>
      <t>净</t>
    </r>
    <r>
      <rPr>
        <sz val="10"/>
        <rFont val="Times New Roman"/>
        <charset val="134"/>
      </rPr>
      <t xml:space="preserve">    </t>
    </r>
    <r>
      <rPr>
        <sz val="10"/>
        <rFont val="宋体"/>
        <charset val="134"/>
      </rPr>
      <t>额</t>
    </r>
  </si>
  <si>
    <t>可供出售金融资产—债券投资评估明细表</t>
  </si>
  <si>
    <r>
      <rPr>
        <sz val="10"/>
        <rFont val="Times New Roman"/>
        <charset val="134"/>
      </rPr>
      <t xml:space="preserve"> </t>
    </r>
    <r>
      <rPr>
        <sz val="10"/>
        <rFont val="宋体"/>
        <charset val="134"/>
      </rPr>
      <t>表</t>
    </r>
    <r>
      <rPr>
        <sz val="10"/>
        <rFont val="Times New Roman"/>
        <charset val="134"/>
      </rPr>
      <t>4-1-2</t>
    </r>
  </si>
  <si>
    <r>
      <rPr>
        <sz val="10"/>
        <rFont val="宋体"/>
        <charset val="134"/>
      </rPr>
      <t>债券种类</t>
    </r>
  </si>
  <si>
    <r>
      <rPr>
        <sz val="10"/>
        <rFont val="宋体"/>
        <charset val="134"/>
      </rPr>
      <t>到期日</t>
    </r>
  </si>
  <si>
    <r>
      <rPr>
        <sz val="10"/>
        <rFont val="宋体"/>
        <charset val="134"/>
      </rPr>
      <t>成本（面值）</t>
    </r>
  </si>
  <si>
    <t>AC1</t>
  </si>
  <si>
    <t>AC2</t>
  </si>
  <si>
    <t>AC3</t>
  </si>
  <si>
    <t>AC4</t>
  </si>
  <si>
    <t>AC5</t>
  </si>
  <si>
    <t>AC6</t>
  </si>
  <si>
    <t>AC7</t>
  </si>
  <si>
    <t>AC8</t>
  </si>
  <si>
    <t>AC9</t>
  </si>
  <si>
    <t>AC10</t>
  </si>
  <si>
    <t>AC11</t>
  </si>
  <si>
    <t>AC12</t>
  </si>
  <si>
    <t>AC13</t>
  </si>
  <si>
    <t>AC14</t>
  </si>
  <si>
    <t>AC15</t>
  </si>
  <si>
    <t>AC16</t>
  </si>
  <si>
    <t>AC17</t>
  </si>
  <si>
    <t>可供出售金融资产—其他投资评估明细表</t>
  </si>
  <si>
    <r>
      <rPr>
        <sz val="10"/>
        <rFont val="宋体"/>
        <charset val="134"/>
      </rPr>
      <t>表</t>
    </r>
    <r>
      <rPr>
        <sz val="10"/>
        <rFont val="Times New Roman"/>
        <charset val="134"/>
      </rPr>
      <t>4-1-3</t>
    </r>
  </si>
  <si>
    <r>
      <rPr>
        <sz val="10"/>
        <rFont val="宋体"/>
        <charset val="134"/>
      </rPr>
      <t>金融资产名称</t>
    </r>
  </si>
  <si>
    <r>
      <rPr>
        <sz val="10"/>
        <rFont val="宋体"/>
        <charset val="134"/>
      </rPr>
      <t>金融资产代码</t>
    </r>
  </si>
  <si>
    <r>
      <rPr>
        <sz val="10"/>
        <rFont val="宋体"/>
        <charset val="134"/>
      </rPr>
      <t>持有数量</t>
    </r>
  </si>
  <si>
    <t>AD1</t>
  </si>
  <si>
    <t>AD2</t>
  </si>
  <si>
    <t>AD3</t>
  </si>
  <si>
    <t>AD4</t>
  </si>
  <si>
    <t>AD5</t>
  </si>
  <si>
    <t>AD6</t>
  </si>
  <si>
    <t>AD7</t>
  </si>
  <si>
    <t>AD8</t>
  </si>
  <si>
    <t>AD9</t>
  </si>
  <si>
    <t>AD10</t>
  </si>
  <si>
    <t>AD11</t>
  </si>
  <si>
    <t>AD12</t>
  </si>
  <si>
    <t>AD13</t>
  </si>
  <si>
    <t>AD14</t>
  </si>
  <si>
    <t>AD15</t>
  </si>
  <si>
    <t>AD16</t>
  </si>
  <si>
    <t>AD17</t>
  </si>
  <si>
    <t>持有至到期投资评估明细表</t>
  </si>
  <si>
    <r>
      <rPr>
        <sz val="10"/>
        <rFont val="宋体"/>
        <charset val="134"/>
      </rPr>
      <t>表</t>
    </r>
    <r>
      <rPr>
        <sz val="10"/>
        <rFont val="Times New Roman"/>
        <charset val="134"/>
      </rPr>
      <t>4-2</t>
    </r>
  </si>
  <si>
    <r>
      <rPr>
        <sz val="10"/>
        <rFont val="宋体"/>
        <charset val="134"/>
      </rPr>
      <t>投资类别</t>
    </r>
  </si>
  <si>
    <r>
      <rPr>
        <sz val="10"/>
        <rFont val="宋体"/>
        <charset val="134"/>
      </rPr>
      <t>投资成本</t>
    </r>
  </si>
  <si>
    <t>AE1</t>
  </si>
  <si>
    <t>AE2</t>
  </si>
  <si>
    <t>AE3</t>
  </si>
  <si>
    <t>AE4</t>
  </si>
  <si>
    <t>AE5</t>
  </si>
  <si>
    <t>AE6</t>
  </si>
  <si>
    <t>AE7</t>
  </si>
  <si>
    <t>AE8</t>
  </si>
  <si>
    <t>AE9</t>
  </si>
  <si>
    <t>AE10</t>
  </si>
  <si>
    <t>AE11</t>
  </si>
  <si>
    <t>AE12</t>
  </si>
  <si>
    <t>AE13</t>
  </si>
  <si>
    <t>AE14</t>
  </si>
  <si>
    <t>AE15</t>
  </si>
  <si>
    <t>AE16</t>
  </si>
  <si>
    <t>AE17</t>
  </si>
  <si>
    <r>
      <rPr>
        <sz val="10"/>
        <color indexed="8"/>
        <rFont val="宋体"/>
        <charset val="134"/>
      </rPr>
      <t>持有至到期投资资产合计</t>
    </r>
  </si>
  <si>
    <r>
      <rPr>
        <sz val="10"/>
        <rFont val="宋体"/>
        <charset val="134"/>
      </rPr>
      <t>持有至到期投资资产净额</t>
    </r>
  </si>
  <si>
    <t>·</t>
  </si>
  <si>
    <t>长期应收款评估明细表</t>
  </si>
  <si>
    <r>
      <rPr>
        <sz val="10"/>
        <rFont val="宋体"/>
        <charset val="134"/>
      </rPr>
      <t>表</t>
    </r>
    <r>
      <rPr>
        <sz val="10"/>
        <rFont val="Times New Roman"/>
        <charset val="134"/>
      </rPr>
      <t>4-3</t>
    </r>
  </si>
  <si>
    <t>AF1</t>
  </si>
  <si>
    <t>AF2</t>
  </si>
  <si>
    <t>AF3</t>
  </si>
  <si>
    <t>AF4</t>
  </si>
  <si>
    <t>AF5</t>
  </si>
  <si>
    <t>AF6</t>
  </si>
  <si>
    <t>AF7</t>
  </si>
  <si>
    <t>AF8</t>
  </si>
  <si>
    <t>AF9</t>
  </si>
  <si>
    <t>AF10</t>
  </si>
  <si>
    <t>AF11</t>
  </si>
  <si>
    <t>AF12</t>
  </si>
  <si>
    <t>AF13</t>
  </si>
  <si>
    <t>AF14</t>
  </si>
  <si>
    <t>AF15</t>
  </si>
  <si>
    <t>AF16</t>
  </si>
  <si>
    <t>AF17</t>
  </si>
  <si>
    <r>
      <rPr>
        <sz val="10"/>
        <color indexed="8"/>
        <rFont val="宋体"/>
        <charset val="134"/>
      </rPr>
      <t>长期应收款合计</t>
    </r>
  </si>
  <si>
    <r>
      <rPr>
        <sz val="10"/>
        <color indexed="8"/>
        <rFont val="宋体"/>
        <charset val="134"/>
      </rPr>
      <t>减：长期应收款坏账准备</t>
    </r>
  </si>
  <si>
    <r>
      <rPr>
        <sz val="10"/>
        <rFont val="宋体"/>
        <charset val="134"/>
      </rPr>
      <t>长期应收款净额</t>
    </r>
  </si>
  <si>
    <t>长期股权投资评估明细表</t>
  </si>
  <si>
    <r>
      <rPr>
        <sz val="10"/>
        <rFont val="宋体"/>
        <charset val="134"/>
      </rPr>
      <t>表</t>
    </r>
    <r>
      <rPr>
        <sz val="10"/>
        <rFont val="Times New Roman"/>
        <charset val="134"/>
      </rPr>
      <t>4-4</t>
    </r>
  </si>
  <si>
    <r>
      <rPr>
        <sz val="10"/>
        <rFont val="宋体"/>
        <charset val="134"/>
      </rPr>
      <t>协议投资期限</t>
    </r>
  </si>
  <si>
    <r>
      <rPr>
        <sz val="10"/>
        <rFont val="宋体"/>
        <charset val="134"/>
      </rPr>
      <t>持股比例（</t>
    </r>
    <r>
      <rPr>
        <sz val="10"/>
        <rFont val="Times New Roman"/>
        <charset val="134"/>
      </rPr>
      <t>%</t>
    </r>
    <r>
      <rPr>
        <sz val="10"/>
        <rFont val="宋体"/>
        <charset val="134"/>
      </rPr>
      <t>）</t>
    </r>
  </si>
  <si>
    <r>
      <rPr>
        <sz val="10"/>
        <rFont val="宋体"/>
        <charset val="134"/>
      </rPr>
      <t>是否控股</t>
    </r>
  </si>
  <si>
    <r>
      <rPr>
        <sz val="10"/>
        <rFont val="宋体"/>
        <charset val="134"/>
      </rPr>
      <t>核算方法</t>
    </r>
  </si>
  <si>
    <r>
      <rPr>
        <sz val="10"/>
        <rFont val="宋体"/>
        <charset val="134"/>
      </rPr>
      <t>被投资单位</t>
    </r>
    <r>
      <rPr>
        <sz val="10"/>
        <rFont val="Times New Roman"/>
        <charset val="134"/>
      </rPr>
      <t>100%</t>
    </r>
    <r>
      <rPr>
        <sz val="10"/>
        <rFont val="宋体"/>
        <charset val="134"/>
      </rPr>
      <t>股权评估结果</t>
    </r>
  </si>
  <si>
    <t>打开评估（Y/N)</t>
  </si>
  <si>
    <t>公司代码</t>
  </si>
  <si>
    <t>AG1</t>
  </si>
  <si>
    <t>AG2</t>
  </si>
  <si>
    <t>Y</t>
  </si>
  <si>
    <t>AG3</t>
  </si>
  <si>
    <t>AG4</t>
  </si>
  <si>
    <t>AG5</t>
  </si>
  <si>
    <t>AG6</t>
  </si>
  <si>
    <t>AG7</t>
  </si>
  <si>
    <t>AG8</t>
  </si>
  <si>
    <t>AG9</t>
  </si>
  <si>
    <t>AG10</t>
  </si>
  <si>
    <t>AG11</t>
  </si>
  <si>
    <t>AG12</t>
  </si>
  <si>
    <t>AG13</t>
  </si>
  <si>
    <t>AG14</t>
  </si>
  <si>
    <t>AG15</t>
  </si>
  <si>
    <t>AG16</t>
  </si>
  <si>
    <t>AG17</t>
  </si>
  <si>
    <r>
      <rPr>
        <sz val="10"/>
        <color indexed="8"/>
        <rFont val="宋体"/>
        <charset val="134"/>
      </rPr>
      <t>减：长期股权投资减值准备</t>
    </r>
  </si>
  <si>
    <r>
      <rPr>
        <sz val="10"/>
        <rFont val="宋体"/>
        <charset val="134"/>
      </rPr>
      <t>长期股权投资净额</t>
    </r>
  </si>
  <si>
    <t>投资性房地产汇总表</t>
  </si>
  <si>
    <r>
      <rPr>
        <sz val="10"/>
        <rFont val="宋体"/>
        <charset val="134"/>
      </rPr>
      <t>表</t>
    </r>
    <r>
      <rPr>
        <sz val="10"/>
        <rFont val="Times New Roman"/>
        <charset val="134"/>
      </rPr>
      <t>4-5</t>
    </r>
  </si>
  <si>
    <t>4-5-1</t>
  </si>
  <si>
    <t>4-5-2</t>
  </si>
  <si>
    <t>4-5-3</t>
  </si>
  <si>
    <t>4-5-4</t>
  </si>
  <si>
    <t>投资性地产（公允计量）</t>
  </si>
  <si>
    <t>投资性房地产合计</t>
  </si>
  <si>
    <t>减：投资性房地产减值准备</t>
  </si>
  <si>
    <t>投资性房地产净额</t>
  </si>
  <si>
    <t>投资性房地产——房屋评估明细表（采用成本模式计量）</t>
  </si>
  <si>
    <r>
      <rPr>
        <sz val="10"/>
        <rFont val="宋体"/>
        <charset val="134"/>
      </rPr>
      <t>表</t>
    </r>
    <r>
      <rPr>
        <sz val="10"/>
        <rFont val="Times New Roman"/>
        <charset val="134"/>
      </rPr>
      <t>4-5-1</t>
    </r>
  </si>
  <si>
    <r>
      <rPr>
        <sz val="10"/>
        <rFont val="宋体"/>
        <charset val="134"/>
      </rPr>
      <t>房屋对应宗地信息</t>
    </r>
  </si>
  <si>
    <r>
      <rPr>
        <sz val="10"/>
        <rFont val="宋体"/>
        <charset val="134"/>
      </rPr>
      <t>房产证号</t>
    </r>
  </si>
  <si>
    <r>
      <rPr>
        <sz val="10"/>
        <rFont val="宋体"/>
        <charset val="134"/>
      </rPr>
      <t>房产证载权利人</t>
    </r>
  </si>
  <si>
    <r>
      <rPr>
        <sz val="10"/>
        <rFont val="宋体"/>
        <charset val="134"/>
      </rPr>
      <t>房屋名称</t>
    </r>
  </si>
  <si>
    <r>
      <rPr>
        <sz val="10"/>
        <rFont val="宋体"/>
        <charset val="134"/>
      </rPr>
      <t>来源（外购、自建、自用转入、存货转入等）</t>
    </r>
  </si>
  <si>
    <t>房产用途</t>
  </si>
  <si>
    <r>
      <rPr>
        <sz val="10"/>
        <rFont val="宋体"/>
        <charset val="134"/>
      </rPr>
      <t>建成
年月</t>
    </r>
  </si>
  <si>
    <r>
      <rPr>
        <sz val="10"/>
        <rFont val="宋体"/>
        <charset val="134"/>
      </rPr>
      <t>建筑面积
（</t>
    </r>
    <r>
      <rPr>
        <sz val="10"/>
        <rFont val="Times New Roman"/>
        <charset val="134"/>
      </rPr>
      <t>m</t>
    </r>
    <r>
      <rPr>
        <vertAlign val="superscript"/>
        <sz val="10"/>
        <rFont val="Times New Roman"/>
        <charset val="134"/>
      </rPr>
      <t>2</t>
    </r>
    <r>
      <rPr>
        <sz val="10"/>
        <rFont val="宋体"/>
        <charset val="134"/>
      </rPr>
      <t>）</t>
    </r>
  </si>
  <si>
    <r>
      <rPr>
        <sz val="10"/>
        <rFont val="宋体"/>
        <charset val="134"/>
      </rPr>
      <t xml:space="preserve">成本单价
</t>
    </r>
    <r>
      <rPr>
        <sz val="10"/>
        <rFont val="Times New Roman"/>
        <charset val="134"/>
      </rPr>
      <t>(</t>
    </r>
    <r>
      <rPr>
        <sz val="10"/>
        <rFont val="宋体"/>
        <charset val="134"/>
      </rPr>
      <t>元</t>
    </r>
    <r>
      <rPr>
        <sz val="10"/>
        <rFont val="Times New Roman"/>
        <charset val="134"/>
      </rPr>
      <t>/m</t>
    </r>
    <r>
      <rPr>
        <vertAlign val="superscript"/>
        <sz val="10"/>
        <rFont val="Times New Roman"/>
        <charset val="134"/>
      </rPr>
      <t>2</t>
    </r>
    <r>
      <rPr>
        <sz val="10"/>
        <rFont val="Times New Roman"/>
        <charset val="134"/>
      </rPr>
      <t>)</t>
    </r>
  </si>
  <si>
    <r>
      <rPr>
        <sz val="10"/>
        <rFont val="宋体"/>
        <charset val="134"/>
      </rPr>
      <t xml:space="preserve">评估单价
</t>
    </r>
    <r>
      <rPr>
        <sz val="10"/>
        <rFont val="Times New Roman"/>
        <charset val="134"/>
      </rPr>
      <t>(</t>
    </r>
    <r>
      <rPr>
        <sz val="10"/>
        <rFont val="宋体"/>
        <charset val="134"/>
      </rPr>
      <t>元</t>
    </r>
    <r>
      <rPr>
        <sz val="10"/>
        <rFont val="Times New Roman"/>
        <charset val="134"/>
      </rPr>
      <t>/m</t>
    </r>
    <r>
      <rPr>
        <vertAlign val="superscript"/>
        <sz val="10"/>
        <rFont val="Times New Roman"/>
        <charset val="134"/>
      </rPr>
      <t>2</t>
    </r>
    <r>
      <rPr>
        <sz val="10"/>
        <rFont val="Times New Roman"/>
        <charset val="134"/>
      </rPr>
      <t>)</t>
    </r>
  </si>
  <si>
    <r>
      <rPr>
        <sz val="10"/>
        <rFont val="宋体"/>
        <charset val="134"/>
      </rPr>
      <t>对应土地证号</t>
    </r>
  </si>
  <si>
    <r>
      <rPr>
        <sz val="10"/>
        <rFont val="宋体"/>
        <charset val="134"/>
      </rPr>
      <t>对应宗地名称</t>
    </r>
  </si>
  <si>
    <r>
      <rPr>
        <sz val="10"/>
        <rFont val="宋体"/>
        <charset val="134"/>
      </rPr>
      <t>宗地开发程度</t>
    </r>
  </si>
  <si>
    <r>
      <rPr>
        <sz val="10"/>
        <rFont val="宋体"/>
        <charset val="134"/>
      </rPr>
      <t>宗地位置</t>
    </r>
  </si>
  <si>
    <r>
      <rPr>
        <sz val="10"/>
        <rFont val="宋体"/>
        <charset val="134"/>
      </rPr>
      <t>宗地用途</t>
    </r>
  </si>
  <si>
    <r>
      <rPr>
        <sz val="10"/>
        <rFont val="宋体"/>
        <charset val="134"/>
      </rPr>
      <t>用地性质</t>
    </r>
  </si>
  <si>
    <r>
      <rPr>
        <sz val="10"/>
        <rFont val="宋体"/>
        <charset val="134"/>
      </rPr>
      <t>原值</t>
    </r>
  </si>
  <si>
    <r>
      <rPr>
        <sz val="10"/>
        <rFont val="宋体"/>
        <charset val="134"/>
      </rPr>
      <t>净值</t>
    </r>
  </si>
  <si>
    <t>AH1</t>
  </si>
  <si>
    <t>AH2</t>
  </si>
  <si>
    <t>AH3</t>
  </si>
  <si>
    <t>AH4</t>
  </si>
  <si>
    <t>AH5</t>
  </si>
  <si>
    <t>AH6</t>
  </si>
  <si>
    <t>AH7</t>
  </si>
  <si>
    <t>AH8</t>
  </si>
  <si>
    <t>AH9</t>
  </si>
  <si>
    <t>AH10</t>
  </si>
  <si>
    <t>AH11</t>
  </si>
  <si>
    <t>AH12</t>
  </si>
  <si>
    <t>AH13</t>
  </si>
  <si>
    <t>AH14</t>
  </si>
  <si>
    <t>AH15</t>
  </si>
  <si>
    <t>AH16</t>
  </si>
  <si>
    <t>AH17</t>
  </si>
  <si>
    <r>
      <rPr>
        <sz val="10"/>
        <color indexed="8"/>
        <rFont val="宋体"/>
        <charset val="134"/>
      </rPr>
      <t>投资性房地产－房屋合计</t>
    </r>
  </si>
  <si>
    <r>
      <rPr>
        <sz val="10"/>
        <color indexed="8"/>
        <rFont val="宋体"/>
        <charset val="134"/>
      </rPr>
      <t>减：投资性房地产减值准备</t>
    </r>
  </si>
  <si>
    <r>
      <rPr>
        <sz val="10"/>
        <rFont val="宋体"/>
        <charset val="134"/>
      </rPr>
      <t>投资性房地产－房屋净额</t>
    </r>
  </si>
  <si>
    <t>投资性房地产——房屋评估明细表（采用公允价值模式计量）</t>
  </si>
  <si>
    <r>
      <rPr>
        <sz val="10"/>
        <rFont val="宋体"/>
        <charset val="134"/>
      </rPr>
      <t>表</t>
    </r>
    <r>
      <rPr>
        <sz val="10"/>
        <rFont val="Times New Roman"/>
        <charset val="134"/>
      </rPr>
      <t>4-5-2</t>
    </r>
  </si>
  <si>
    <t>房产证载权利人</t>
  </si>
  <si>
    <t>建成
年月</t>
  </si>
  <si>
    <r>
      <rPr>
        <sz val="10"/>
        <rFont val="宋体"/>
        <charset val="134"/>
      </rPr>
      <t>原始入账价值</t>
    </r>
    <r>
      <rPr>
        <sz val="10"/>
        <rFont val="Times New Roman"/>
        <charset val="134"/>
      </rPr>
      <t xml:space="preserve"> 
</t>
    </r>
    <r>
      <rPr>
        <sz val="10"/>
        <rFont val="宋体"/>
        <charset val="134"/>
      </rPr>
      <t>（转入日公允价值）</t>
    </r>
  </si>
  <si>
    <t>AI1</t>
  </si>
  <si>
    <t>AI2</t>
  </si>
  <si>
    <t>AI3</t>
  </si>
  <si>
    <t>AI4</t>
  </si>
  <si>
    <t>AI5</t>
  </si>
  <si>
    <t>AI6</t>
  </si>
  <si>
    <t>AI7</t>
  </si>
  <si>
    <t>AI8</t>
  </si>
  <si>
    <t>AI9</t>
  </si>
  <si>
    <t>AI10</t>
  </si>
  <si>
    <t>AI11</t>
  </si>
  <si>
    <t>AI12</t>
  </si>
  <si>
    <t>AI13</t>
  </si>
  <si>
    <t>AI14</t>
  </si>
  <si>
    <t>AI15</t>
  </si>
  <si>
    <t>AI16</t>
  </si>
  <si>
    <t>AI17</t>
  </si>
  <si>
    <t>AI18</t>
  </si>
  <si>
    <t>AI19</t>
  </si>
  <si>
    <t>投资性房地产——土地使用权评估明细表（采用成本模式计量）</t>
  </si>
  <si>
    <r>
      <rPr>
        <sz val="10"/>
        <rFont val="宋体"/>
        <charset val="134"/>
      </rPr>
      <t>表</t>
    </r>
    <r>
      <rPr>
        <sz val="10"/>
        <rFont val="Times New Roman"/>
        <charset val="134"/>
      </rPr>
      <t>4-5-3</t>
    </r>
  </si>
  <si>
    <r>
      <rPr>
        <sz val="10"/>
        <rFont val="宋体"/>
        <charset val="134"/>
      </rPr>
      <t>土地权证编号</t>
    </r>
  </si>
  <si>
    <r>
      <rPr>
        <sz val="10"/>
        <rFont val="宋体"/>
        <charset val="134"/>
      </rPr>
      <t>宗地名称</t>
    </r>
  </si>
  <si>
    <r>
      <rPr>
        <sz val="10"/>
        <rFont val="宋体"/>
        <charset val="134"/>
      </rPr>
      <t>是否空地</t>
    </r>
  </si>
  <si>
    <r>
      <rPr>
        <sz val="10"/>
        <rFont val="宋体"/>
        <charset val="134"/>
      </rPr>
      <t>土地位置</t>
    </r>
  </si>
  <si>
    <r>
      <rPr>
        <sz val="10"/>
        <rFont val="宋体"/>
        <charset val="134"/>
      </rPr>
      <t>取得日期</t>
    </r>
  </si>
  <si>
    <r>
      <rPr>
        <sz val="10"/>
        <rFont val="宋体"/>
        <charset val="134"/>
      </rPr>
      <t>土地用途</t>
    </r>
  </si>
  <si>
    <r>
      <rPr>
        <sz val="10"/>
        <rFont val="宋体"/>
        <charset val="134"/>
      </rPr>
      <t>准用年限</t>
    </r>
  </si>
  <si>
    <r>
      <rPr>
        <sz val="10"/>
        <rFont val="宋体"/>
        <charset val="134"/>
      </rPr>
      <t>开发程度</t>
    </r>
  </si>
  <si>
    <r>
      <rPr>
        <sz val="10"/>
        <rFont val="宋体"/>
        <charset val="134"/>
      </rPr>
      <t>面积</t>
    </r>
    <r>
      <rPr>
        <sz val="10"/>
        <rFont val="Times New Roman"/>
        <charset val="134"/>
      </rPr>
      <t>(m</t>
    </r>
    <r>
      <rPr>
        <vertAlign val="superscript"/>
        <sz val="10"/>
        <rFont val="Times New Roman"/>
        <charset val="134"/>
      </rPr>
      <t>2</t>
    </r>
    <r>
      <rPr>
        <sz val="10"/>
        <rFont val="Times New Roman"/>
        <charset val="134"/>
      </rPr>
      <t>)</t>
    </r>
  </si>
  <si>
    <t>AJ1</t>
  </si>
  <si>
    <t>AJ2</t>
  </si>
  <si>
    <t>AJ3</t>
  </si>
  <si>
    <t>AJ4</t>
  </si>
  <si>
    <t>AJ5</t>
  </si>
  <si>
    <t>AJ6</t>
  </si>
  <si>
    <t>AJ7</t>
  </si>
  <si>
    <t>AJ8</t>
  </si>
  <si>
    <t>AJ9</t>
  </si>
  <si>
    <t>AJ10</t>
  </si>
  <si>
    <t>AJ11</t>
  </si>
  <si>
    <t>AJ12</t>
  </si>
  <si>
    <t>AJ13</t>
  </si>
  <si>
    <t>AJ14</t>
  </si>
  <si>
    <t>AJ15</t>
  </si>
  <si>
    <t>AJ16</t>
  </si>
  <si>
    <t>AJ17</t>
  </si>
  <si>
    <t>AJ18</t>
  </si>
  <si>
    <t>AJ19</t>
  </si>
  <si>
    <t>AJ20</t>
  </si>
  <si>
    <t>AJ21</t>
  </si>
  <si>
    <t>AJ22</t>
  </si>
  <si>
    <t>AJ23</t>
  </si>
  <si>
    <r>
      <rPr>
        <sz val="10"/>
        <color indexed="8"/>
        <rFont val="宋体"/>
        <charset val="134"/>
      </rPr>
      <t>投资性地产合计</t>
    </r>
  </si>
  <si>
    <r>
      <rPr>
        <sz val="10"/>
        <rFont val="宋体"/>
        <charset val="134"/>
      </rPr>
      <t>投资性地产净额</t>
    </r>
  </si>
  <si>
    <t>投资性房地产——土地使用权评估明细表（采用公允价值模式计量）</t>
  </si>
  <si>
    <r>
      <rPr>
        <sz val="10"/>
        <rFont val="宋体"/>
        <charset val="134"/>
      </rPr>
      <t>表</t>
    </r>
    <r>
      <rPr>
        <sz val="10"/>
        <rFont val="Times New Roman"/>
        <charset val="134"/>
      </rPr>
      <t>4-5-4</t>
    </r>
  </si>
  <si>
    <r>
      <rPr>
        <sz val="10"/>
        <rFont val="宋体"/>
        <charset val="134"/>
      </rPr>
      <t xml:space="preserve">面积
</t>
    </r>
    <r>
      <rPr>
        <sz val="10"/>
        <rFont val="Times New Roman"/>
        <charset val="134"/>
      </rPr>
      <t>(m</t>
    </r>
    <r>
      <rPr>
        <vertAlign val="superscript"/>
        <sz val="10"/>
        <rFont val="Times New Roman"/>
        <charset val="134"/>
      </rPr>
      <t>2</t>
    </r>
    <r>
      <rPr>
        <sz val="10"/>
        <rFont val="Times New Roman"/>
        <charset val="134"/>
      </rPr>
      <t>)</t>
    </r>
  </si>
  <si>
    <t>原始入账价值
（转入日公允价值）</t>
  </si>
  <si>
    <t>AK1</t>
  </si>
  <si>
    <t>AK2</t>
  </si>
  <si>
    <t>AK3</t>
  </si>
  <si>
    <t>AK4</t>
  </si>
  <si>
    <t>AK5</t>
  </si>
  <si>
    <t>AK6</t>
  </si>
  <si>
    <t>AK7</t>
  </si>
  <si>
    <t>AK8</t>
  </si>
  <si>
    <t>AK9</t>
  </si>
  <si>
    <t>AK10</t>
  </si>
  <si>
    <t>AK11</t>
  </si>
  <si>
    <t>AK12</t>
  </si>
  <si>
    <t>AK13</t>
  </si>
  <si>
    <t>AK14</t>
  </si>
  <si>
    <t>AK15</t>
  </si>
  <si>
    <t>AK16</t>
  </si>
  <si>
    <t>AK17</t>
  </si>
  <si>
    <t>AK18</t>
  </si>
  <si>
    <t>AK19</t>
  </si>
  <si>
    <t>AK20</t>
  </si>
  <si>
    <t>固定资产汇总表</t>
  </si>
  <si>
    <r>
      <rPr>
        <sz val="10"/>
        <rFont val="宋体"/>
        <charset val="134"/>
      </rPr>
      <t>表</t>
    </r>
    <r>
      <rPr>
        <sz val="10"/>
        <rFont val="Times New Roman"/>
        <charset val="134"/>
      </rPr>
      <t>4-6</t>
    </r>
  </si>
  <si>
    <r>
      <rPr>
        <sz val="10"/>
        <rFont val="宋体"/>
        <charset val="134"/>
      </rPr>
      <t>增值额</t>
    </r>
  </si>
  <si>
    <r>
      <rPr>
        <sz val="10"/>
        <color indexed="8"/>
        <rFont val="宋体"/>
        <charset val="134"/>
      </rPr>
      <t>房屋建筑物类合计</t>
    </r>
  </si>
  <si>
    <t>4-6-1</t>
  </si>
  <si>
    <r>
      <rPr>
        <sz val="10"/>
        <color indexed="8"/>
        <rFont val="宋体"/>
        <charset val="134"/>
      </rPr>
      <t>固定资产</t>
    </r>
    <r>
      <rPr>
        <sz val="10"/>
        <color indexed="8"/>
        <rFont val="Times New Roman"/>
        <charset val="134"/>
      </rPr>
      <t>-</t>
    </r>
    <r>
      <rPr>
        <sz val="10"/>
        <color indexed="8"/>
        <rFont val="宋体"/>
        <charset val="134"/>
      </rPr>
      <t>房屋建筑物</t>
    </r>
  </si>
  <si>
    <t>4-6-2</t>
  </si>
  <si>
    <r>
      <rPr>
        <sz val="10"/>
        <color indexed="8"/>
        <rFont val="宋体"/>
        <charset val="134"/>
      </rPr>
      <t>固定资产</t>
    </r>
    <r>
      <rPr>
        <sz val="10"/>
        <color indexed="8"/>
        <rFont val="Times New Roman"/>
        <charset val="134"/>
      </rPr>
      <t>-</t>
    </r>
    <r>
      <rPr>
        <sz val="10"/>
        <color indexed="8"/>
        <rFont val="宋体"/>
        <charset val="134"/>
      </rPr>
      <t>构筑物及其他辅助设施</t>
    </r>
  </si>
  <si>
    <t>4-6-3</t>
  </si>
  <si>
    <r>
      <rPr>
        <sz val="10"/>
        <color indexed="8"/>
        <rFont val="宋体"/>
        <charset val="134"/>
      </rPr>
      <t>固定资产</t>
    </r>
    <r>
      <rPr>
        <sz val="10"/>
        <color indexed="8"/>
        <rFont val="Times New Roman"/>
        <charset val="134"/>
      </rPr>
      <t>-</t>
    </r>
    <r>
      <rPr>
        <sz val="10"/>
        <color indexed="8"/>
        <rFont val="宋体"/>
        <charset val="134"/>
      </rPr>
      <t>管道及沟槽</t>
    </r>
  </si>
  <si>
    <t>4-6-4</t>
  </si>
  <si>
    <t>固定资产-井巷工程</t>
  </si>
  <si>
    <r>
      <rPr>
        <sz val="10"/>
        <color indexed="8"/>
        <rFont val="宋体"/>
        <charset val="134"/>
      </rPr>
      <t>设备类合计</t>
    </r>
  </si>
  <si>
    <t>4-6-5</t>
  </si>
  <si>
    <r>
      <rPr>
        <sz val="10"/>
        <color indexed="8"/>
        <rFont val="宋体"/>
        <charset val="134"/>
      </rPr>
      <t>固定资产</t>
    </r>
    <r>
      <rPr>
        <sz val="10"/>
        <color indexed="8"/>
        <rFont val="Times New Roman"/>
        <charset val="134"/>
      </rPr>
      <t>-</t>
    </r>
    <r>
      <rPr>
        <sz val="10"/>
        <color indexed="8"/>
        <rFont val="宋体"/>
        <charset val="134"/>
      </rPr>
      <t>机器设备</t>
    </r>
  </si>
  <si>
    <t>4-6-6</t>
  </si>
  <si>
    <r>
      <rPr>
        <sz val="10"/>
        <color indexed="8"/>
        <rFont val="宋体"/>
        <charset val="134"/>
      </rPr>
      <t>固定资产</t>
    </r>
    <r>
      <rPr>
        <sz val="10"/>
        <color indexed="8"/>
        <rFont val="Times New Roman"/>
        <charset val="134"/>
      </rPr>
      <t>-</t>
    </r>
    <r>
      <rPr>
        <sz val="10"/>
        <color indexed="8"/>
        <rFont val="宋体"/>
        <charset val="134"/>
      </rPr>
      <t>车辆</t>
    </r>
  </si>
  <si>
    <t>4-6-7</t>
  </si>
  <si>
    <r>
      <rPr>
        <sz val="10"/>
        <color indexed="8"/>
        <rFont val="宋体"/>
        <charset val="134"/>
      </rPr>
      <t>固定资产</t>
    </r>
    <r>
      <rPr>
        <sz val="10"/>
        <color indexed="8"/>
        <rFont val="Times New Roman"/>
        <charset val="134"/>
      </rPr>
      <t>-</t>
    </r>
    <r>
      <rPr>
        <sz val="10"/>
        <color indexed="8"/>
        <rFont val="宋体"/>
        <charset val="134"/>
      </rPr>
      <t>电子设备</t>
    </r>
  </si>
  <si>
    <t>4-6-8</t>
  </si>
  <si>
    <r>
      <rPr>
        <sz val="10"/>
        <color indexed="8"/>
        <rFont val="宋体"/>
        <charset val="134"/>
      </rPr>
      <t>固定资产</t>
    </r>
    <r>
      <rPr>
        <sz val="10"/>
        <color indexed="8"/>
        <rFont val="Times New Roman"/>
        <charset val="134"/>
      </rPr>
      <t>—</t>
    </r>
    <r>
      <rPr>
        <sz val="10"/>
        <color indexed="8"/>
        <rFont val="宋体"/>
        <charset val="134"/>
      </rPr>
      <t>土地</t>
    </r>
  </si>
  <si>
    <t>4-6-9</t>
  </si>
  <si>
    <r>
      <rPr>
        <sz val="10"/>
        <color indexed="8"/>
        <rFont val="宋体"/>
        <charset val="134"/>
      </rPr>
      <t>固定资产</t>
    </r>
    <r>
      <rPr>
        <sz val="10"/>
        <color indexed="8"/>
        <rFont val="Times New Roman"/>
        <charset val="134"/>
      </rPr>
      <t>—</t>
    </r>
    <r>
      <rPr>
        <sz val="10"/>
        <color indexed="8"/>
        <rFont val="宋体"/>
        <charset val="134"/>
      </rPr>
      <t>船舶</t>
    </r>
  </si>
  <si>
    <r>
      <rPr>
        <sz val="10"/>
        <color indexed="8"/>
        <rFont val="宋体"/>
        <charset val="134"/>
      </rPr>
      <t>固定资产合计</t>
    </r>
  </si>
  <si>
    <r>
      <rPr>
        <sz val="10"/>
        <rFont val="宋体"/>
        <charset val="134"/>
      </rPr>
      <t>减：固定资产减值准备</t>
    </r>
  </si>
  <si>
    <t>固定资产—房屋建筑物明细表</t>
  </si>
  <si>
    <r>
      <rPr>
        <sz val="10"/>
        <rFont val="宋体"/>
        <charset val="134"/>
      </rPr>
      <t>表</t>
    </r>
    <r>
      <rPr>
        <sz val="10"/>
        <rFont val="Times New Roman"/>
        <charset val="134"/>
      </rPr>
      <t>4-6-1</t>
    </r>
  </si>
  <si>
    <r>
      <rPr>
        <sz val="10"/>
        <rFont val="宋体"/>
        <charset val="134"/>
      </rPr>
      <t>资产编号</t>
    </r>
  </si>
  <si>
    <t>宗地编号</t>
  </si>
  <si>
    <t>所占宗地情况</t>
  </si>
  <si>
    <t>对应土地证号</t>
  </si>
  <si>
    <r>
      <rPr>
        <sz val="10"/>
        <rFont val="宋体"/>
        <charset val="134"/>
      </rPr>
      <t>建筑物名称</t>
    </r>
  </si>
  <si>
    <r>
      <rPr>
        <sz val="10"/>
        <rFont val="宋体"/>
        <charset val="134"/>
      </rPr>
      <t>檐高</t>
    </r>
    <r>
      <rPr>
        <sz val="10"/>
        <rFont val="Times New Roman"/>
        <charset val="134"/>
      </rPr>
      <t>(</t>
    </r>
    <r>
      <rPr>
        <sz val="10"/>
        <rFont val="宋体"/>
        <charset val="134"/>
      </rPr>
      <t>米</t>
    </r>
    <r>
      <rPr>
        <sz val="10"/>
        <rFont val="Times New Roman"/>
        <charset val="134"/>
      </rPr>
      <t>)</t>
    </r>
  </si>
  <si>
    <t>层数</t>
  </si>
  <si>
    <t>层高</t>
  </si>
  <si>
    <t>资产状况</t>
  </si>
  <si>
    <r>
      <rPr>
        <sz val="10"/>
        <rFont val="宋体"/>
        <charset val="134"/>
      </rPr>
      <t xml:space="preserve">建筑面积
</t>
    </r>
    <r>
      <rPr>
        <sz val="10"/>
        <rFont val="Times New Roman"/>
        <charset val="134"/>
      </rPr>
      <t>(m</t>
    </r>
    <r>
      <rPr>
        <vertAlign val="superscript"/>
        <sz val="10"/>
        <rFont val="Times New Roman"/>
        <charset val="134"/>
      </rPr>
      <t>2</t>
    </r>
    <r>
      <rPr>
        <sz val="10"/>
        <rFont val="Times New Roman"/>
        <charset val="134"/>
      </rPr>
      <t>)</t>
    </r>
  </si>
  <si>
    <r>
      <rPr>
        <sz val="10"/>
        <rFont val="宋体"/>
        <charset val="134"/>
      </rPr>
      <t>折旧年限</t>
    </r>
  </si>
  <si>
    <t>宗地面积</t>
  </si>
  <si>
    <t>宗地性质</t>
  </si>
  <si>
    <t>8533444</t>
  </si>
  <si>
    <t>彩钢房澡堂</t>
  </si>
  <si>
    <t>非生产用房</t>
  </si>
  <si>
    <t>昌裕矿区</t>
  </si>
  <si>
    <t>简易结构</t>
  </si>
  <si>
    <t>闲置</t>
  </si>
  <si>
    <t>8533445</t>
  </si>
  <si>
    <t>彩钢房老大房</t>
  </si>
  <si>
    <t>生产用房</t>
  </si>
  <si>
    <t>8533446</t>
  </si>
  <si>
    <t>彩钢房</t>
  </si>
  <si>
    <t>8533447</t>
  </si>
  <si>
    <t>塑料大棚</t>
  </si>
  <si>
    <t>8533448</t>
  </si>
  <si>
    <t>主斜井绞车房</t>
  </si>
  <si>
    <t>废弃</t>
  </si>
  <si>
    <t>属于临时设施，建成永久设施后废弃闲置，已无利用价值</t>
  </si>
  <si>
    <t>8533449</t>
  </si>
  <si>
    <t>主斜井空压机房（棚）</t>
  </si>
  <si>
    <t>8533450</t>
  </si>
  <si>
    <t>主井临时检身房</t>
  </si>
  <si>
    <t>在用</t>
  </si>
  <si>
    <t>8533451</t>
  </si>
  <si>
    <t>回风立井配电室</t>
  </si>
  <si>
    <t>现场已破损严重，无法使用</t>
  </si>
  <si>
    <t>8533452</t>
  </si>
  <si>
    <t>回风立井绞车房</t>
  </si>
  <si>
    <t>8533453</t>
  </si>
  <si>
    <t>回风立井发电机房</t>
  </si>
  <si>
    <r>
      <rPr>
        <sz val="10"/>
        <color indexed="8"/>
        <rFont val="宋体"/>
        <charset val="134"/>
      </rPr>
      <t>房屋建筑物合计</t>
    </r>
  </si>
  <si>
    <r>
      <rPr>
        <sz val="10"/>
        <color indexed="8"/>
        <rFont val="宋体"/>
        <charset val="134"/>
      </rPr>
      <t>减：房屋建筑物减值准备</t>
    </r>
  </si>
  <si>
    <r>
      <rPr>
        <sz val="10"/>
        <rFont val="宋体"/>
        <charset val="134"/>
      </rPr>
      <t>房屋建筑物净额</t>
    </r>
  </si>
  <si>
    <t>填表日期：2020年4月25日</t>
  </si>
  <si>
    <t>固定资产—构筑物及其他辅助设施评估明细表</t>
  </si>
  <si>
    <r>
      <rPr>
        <sz val="10"/>
        <rFont val="宋体"/>
        <charset val="134"/>
      </rPr>
      <t>表</t>
    </r>
    <r>
      <rPr>
        <sz val="10"/>
        <rFont val="Times New Roman"/>
        <charset val="134"/>
      </rPr>
      <t>4-6-2</t>
    </r>
  </si>
  <si>
    <r>
      <rPr>
        <sz val="10"/>
        <rFont val="Times New Roman"/>
        <charset val="134"/>
      </rPr>
      <t xml:space="preserve"> </t>
    </r>
    <r>
      <rPr>
        <sz val="10"/>
        <rFont val="宋体"/>
        <charset val="134"/>
      </rPr>
      <t>名称</t>
    </r>
  </si>
  <si>
    <t>材质或结构</t>
  </si>
  <si>
    <r>
      <rPr>
        <sz val="10"/>
        <rFont val="宋体"/>
        <charset val="134"/>
      </rPr>
      <t>规格尺寸</t>
    </r>
  </si>
  <si>
    <r>
      <rPr>
        <sz val="10"/>
        <rFont val="宋体"/>
        <charset val="134"/>
      </rPr>
      <t>建成年月</t>
    </r>
  </si>
  <si>
    <r>
      <rPr>
        <sz val="10"/>
        <rFont val="宋体"/>
        <charset val="134"/>
      </rPr>
      <t>评估单价</t>
    </r>
    <r>
      <rPr>
        <sz val="10"/>
        <rFont val="Times New Roman"/>
        <charset val="134"/>
      </rPr>
      <t>(</t>
    </r>
    <r>
      <rPr>
        <sz val="10"/>
        <rFont val="宋体"/>
        <charset val="134"/>
      </rPr>
      <t>元</t>
    </r>
    <r>
      <rPr>
        <sz val="10"/>
        <rFont val="Times New Roman"/>
        <charset val="134"/>
      </rPr>
      <t>/m</t>
    </r>
    <r>
      <rPr>
        <vertAlign val="superscript"/>
        <sz val="10"/>
        <rFont val="Times New Roman"/>
        <charset val="134"/>
      </rPr>
      <t>2</t>
    </r>
    <r>
      <rPr>
        <sz val="10"/>
        <rFont val="Times New Roman"/>
        <charset val="134"/>
      </rPr>
      <t>)</t>
    </r>
  </si>
  <si>
    <t>AM1</t>
  </si>
  <si>
    <t>AM2</t>
  </si>
  <si>
    <t>AM3</t>
  </si>
  <si>
    <t>AM4</t>
  </si>
  <si>
    <t>AM5</t>
  </si>
  <si>
    <t>AM6</t>
  </si>
  <si>
    <t>AM7</t>
  </si>
  <si>
    <t>AM8</t>
  </si>
  <si>
    <t>AM9</t>
  </si>
  <si>
    <t>AM10</t>
  </si>
  <si>
    <t>AM11</t>
  </si>
  <si>
    <t>AM12</t>
  </si>
  <si>
    <t>AM13</t>
  </si>
  <si>
    <t>AM14</t>
  </si>
  <si>
    <t>AM15</t>
  </si>
  <si>
    <t>AM16</t>
  </si>
  <si>
    <t>AM17</t>
  </si>
  <si>
    <r>
      <rPr>
        <sz val="10"/>
        <color indexed="8"/>
        <rFont val="宋体"/>
        <charset val="134"/>
      </rPr>
      <t>构筑物合计</t>
    </r>
  </si>
  <si>
    <r>
      <rPr>
        <sz val="10"/>
        <color indexed="8"/>
        <rFont val="宋体"/>
        <charset val="134"/>
      </rPr>
      <t>减：构筑物及其他辅助设施减值准备</t>
    </r>
  </si>
  <si>
    <r>
      <rPr>
        <sz val="10"/>
        <rFont val="宋体"/>
        <charset val="134"/>
      </rPr>
      <t>构筑物净额</t>
    </r>
  </si>
  <si>
    <t>固定资产—管道和沟槽评估明细表</t>
  </si>
  <si>
    <r>
      <rPr>
        <sz val="10"/>
        <rFont val="宋体"/>
        <charset val="134"/>
      </rPr>
      <t>表</t>
    </r>
    <r>
      <rPr>
        <sz val="10"/>
        <rFont val="Times New Roman"/>
        <charset val="134"/>
      </rPr>
      <t>4-6-3</t>
    </r>
  </si>
  <si>
    <r>
      <rPr>
        <sz val="10"/>
        <rFont val="宋体"/>
        <charset val="134"/>
      </rPr>
      <t>起讫地址</t>
    </r>
  </si>
  <si>
    <r>
      <rPr>
        <sz val="10"/>
        <rFont val="宋体"/>
        <charset val="134"/>
      </rPr>
      <t xml:space="preserve">长度
</t>
    </r>
    <r>
      <rPr>
        <sz val="10"/>
        <rFont val="Times New Roman"/>
        <charset val="134"/>
      </rPr>
      <t>(m)</t>
    </r>
  </si>
  <si>
    <r>
      <rPr>
        <sz val="10"/>
        <rFont val="宋体"/>
        <charset val="134"/>
      </rPr>
      <t xml:space="preserve">漕深
</t>
    </r>
    <r>
      <rPr>
        <sz val="10"/>
        <rFont val="Times New Roman"/>
        <charset val="134"/>
      </rPr>
      <t>(m)</t>
    </r>
  </si>
  <si>
    <r>
      <rPr>
        <sz val="10"/>
        <rFont val="宋体"/>
        <charset val="134"/>
      </rPr>
      <t>沟宽</t>
    </r>
    <r>
      <rPr>
        <sz val="10"/>
        <rFont val="Times New Roman"/>
        <charset val="134"/>
      </rPr>
      <t>*</t>
    </r>
    <r>
      <rPr>
        <sz val="10"/>
        <rFont val="宋体"/>
        <charset val="134"/>
      </rPr>
      <t>沟厚</t>
    </r>
    <r>
      <rPr>
        <sz val="10"/>
        <rFont val="Times New Roman"/>
        <charset val="134"/>
      </rPr>
      <t xml:space="preserve">(mm*mm)
</t>
    </r>
    <r>
      <rPr>
        <sz val="10"/>
        <rFont val="宋体"/>
        <charset val="134"/>
      </rPr>
      <t>管径</t>
    </r>
    <r>
      <rPr>
        <sz val="10"/>
        <rFont val="Times New Roman"/>
        <charset val="134"/>
      </rPr>
      <t>*</t>
    </r>
    <r>
      <rPr>
        <sz val="10"/>
        <rFont val="宋体"/>
        <charset val="134"/>
      </rPr>
      <t>壁厚</t>
    </r>
    <r>
      <rPr>
        <sz val="10"/>
        <rFont val="Times New Roman"/>
        <charset val="134"/>
      </rPr>
      <t>(mm*mm)</t>
    </r>
  </si>
  <si>
    <r>
      <rPr>
        <sz val="10"/>
        <rFont val="宋体"/>
        <charset val="134"/>
      </rPr>
      <t>材质</t>
    </r>
  </si>
  <si>
    <r>
      <rPr>
        <sz val="10"/>
        <rFont val="宋体"/>
        <charset val="134"/>
      </rPr>
      <t>绝缘方式</t>
    </r>
  </si>
  <si>
    <t>资产状态</t>
  </si>
  <si>
    <t>AN1</t>
  </si>
  <si>
    <t>AN2</t>
  </si>
  <si>
    <t>AN3</t>
  </si>
  <si>
    <t>AN4</t>
  </si>
  <si>
    <t>AN5</t>
  </si>
  <si>
    <t>AN6</t>
  </si>
  <si>
    <t>AN7</t>
  </si>
  <si>
    <t>AN8</t>
  </si>
  <si>
    <t>AN9</t>
  </si>
  <si>
    <t>AN10</t>
  </si>
  <si>
    <t>AN11</t>
  </si>
  <si>
    <t>AN12</t>
  </si>
  <si>
    <t>AN13</t>
  </si>
  <si>
    <t>AN14</t>
  </si>
  <si>
    <t>AN15</t>
  </si>
  <si>
    <t>AN16</t>
  </si>
  <si>
    <t>AN17</t>
  </si>
  <si>
    <r>
      <rPr>
        <sz val="10"/>
        <color indexed="8"/>
        <rFont val="宋体"/>
        <charset val="134"/>
      </rPr>
      <t>管道沟槽合计</t>
    </r>
  </si>
  <si>
    <r>
      <rPr>
        <sz val="10"/>
        <color indexed="8"/>
        <rFont val="宋体"/>
        <charset val="134"/>
      </rPr>
      <t>减：管道和沟槽减值准备</t>
    </r>
  </si>
  <si>
    <r>
      <rPr>
        <sz val="10"/>
        <rFont val="宋体"/>
        <charset val="134"/>
      </rPr>
      <t>管道沟槽净额</t>
    </r>
  </si>
  <si>
    <t>固定资产——井巷工程明细表</t>
  </si>
  <si>
    <r>
      <rPr>
        <sz val="10"/>
        <rFont val="宋体"/>
        <charset val="134"/>
      </rPr>
      <t>表</t>
    </r>
    <r>
      <rPr>
        <sz val="10"/>
        <rFont val="Times New Roman"/>
        <charset val="134"/>
      </rPr>
      <t>4-6-4</t>
    </r>
  </si>
  <si>
    <r>
      <rPr>
        <sz val="10"/>
        <rFont val="宋体"/>
        <charset val="134"/>
      </rPr>
      <t>井巷工程名称</t>
    </r>
  </si>
  <si>
    <r>
      <rPr>
        <sz val="10"/>
        <rFont val="宋体"/>
        <charset val="134"/>
      </rPr>
      <t>岩石硬度系数</t>
    </r>
  </si>
  <si>
    <r>
      <rPr>
        <sz val="10"/>
        <rFont val="宋体"/>
        <charset val="134"/>
      </rPr>
      <t>支护</t>
    </r>
  </si>
  <si>
    <r>
      <rPr>
        <sz val="10"/>
        <rFont val="宋体"/>
        <charset val="134"/>
      </rPr>
      <t xml:space="preserve">锚杆长度
</t>
    </r>
    <r>
      <rPr>
        <sz val="10"/>
        <rFont val="Times New Roman"/>
        <charset val="134"/>
      </rPr>
      <t>(M)</t>
    </r>
  </si>
  <si>
    <r>
      <rPr>
        <sz val="10"/>
        <rFont val="宋体"/>
        <charset val="134"/>
      </rPr>
      <t>锚杆数量
（根</t>
    </r>
    <r>
      <rPr>
        <sz val="10"/>
        <rFont val="Times New Roman"/>
        <charset val="134"/>
      </rPr>
      <t>/M</t>
    </r>
    <r>
      <rPr>
        <sz val="10"/>
        <rFont val="宋体"/>
        <charset val="134"/>
      </rPr>
      <t>）</t>
    </r>
  </si>
  <si>
    <r>
      <rPr>
        <sz val="10"/>
        <rFont val="宋体"/>
        <charset val="134"/>
      </rPr>
      <t xml:space="preserve">轨型
</t>
    </r>
    <r>
      <rPr>
        <sz val="10"/>
        <rFont val="Times New Roman"/>
        <charset val="134"/>
      </rPr>
      <t>(KG/M)</t>
    </r>
  </si>
  <si>
    <r>
      <rPr>
        <sz val="10"/>
        <rFont val="宋体"/>
        <charset val="134"/>
      </rPr>
      <t xml:space="preserve">轨距
</t>
    </r>
    <r>
      <rPr>
        <sz val="10"/>
        <rFont val="Times New Roman"/>
        <charset val="134"/>
      </rPr>
      <t>(MM)</t>
    </r>
  </si>
  <si>
    <r>
      <rPr>
        <sz val="10"/>
        <rFont val="宋体"/>
        <charset val="134"/>
      </rPr>
      <t>轨枕</t>
    </r>
  </si>
  <si>
    <r>
      <rPr>
        <sz val="10"/>
        <rFont val="宋体"/>
        <charset val="134"/>
      </rPr>
      <t xml:space="preserve">支护厚度
</t>
    </r>
    <r>
      <rPr>
        <sz val="10"/>
        <rFont val="Times New Roman"/>
        <charset val="134"/>
      </rPr>
      <t>(mm)</t>
    </r>
  </si>
  <si>
    <r>
      <rPr>
        <sz val="10"/>
        <rFont val="宋体"/>
        <charset val="134"/>
      </rPr>
      <t xml:space="preserve">掘进断面
</t>
    </r>
    <r>
      <rPr>
        <sz val="10"/>
        <rFont val="Times New Roman"/>
        <charset val="134"/>
      </rPr>
      <t>(m2)</t>
    </r>
  </si>
  <si>
    <r>
      <rPr>
        <sz val="10"/>
        <rFont val="宋体"/>
        <charset val="134"/>
      </rPr>
      <t>巷道倾角</t>
    </r>
  </si>
  <si>
    <r>
      <rPr>
        <sz val="10"/>
        <rFont val="宋体"/>
        <charset val="134"/>
      </rPr>
      <t xml:space="preserve">巷道长度
</t>
    </r>
    <r>
      <rPr>
        <sz val="10"/>
        <rFont val="Times New Roman"/>
        <charset val="134"/>
      </rPr>
      <t>(M)</t>
    </r>
  </si>
  <si>
    <r>
      <rPr>
        <sz val="10"/>
        <rFont val="宋体"/>
        <charset val="134"/>
      </rPr>
      <t xml:space="preserve">硐室体积
</t>
    </r>
    <r>
      <rPr>
        <sz val="10"/>
        <rFont val="Times New Roman"/>
        <charset val="134"/>
      </rPr>
      <t>(M3)</t>
    </r>
  </si>
  <si>
    <t>竣工年月</t>
  </si>
  <si>
    <r>
      <rPr>
        <sz val="10"/>
        <rFont val="宋体"/>
        <charset val="134"/>
      </rPr>
      <t>尚可使用年限</t>
    </r>
  </si>
  <si>
    <r>
      <rPr>
        <sz val="10"/>
        <rFont val="宋体"/>
        <charset val="134"/>
      </rPr>
      <t>方式</t>
    </r>
  </si>
  <si>
    <r>
      <rPr>
        <sz val="10"/>
        <color indexed="8"/>
        <rFont val="宋体"/>
        <charset val="134"/>
      </rPr>
      <t>主斜井</t>
    </r>
  </si>
  <si>
    <t>账面值含在在建工程中</t>
  </si>
  <si>
    <t>1-1</t>
  </si>
  <si>
    <r>
      <rPr>
        <sz val="10"/>
        <color indexed="8"/>
        <rFont val="宋体"/>
        <charset val="134"/>
      </rPr>
      <t>表土段</t>
    </r>
  </si>
  <si>
    <r>
      <rPr>
        <sz val="10"/>
        <rFont val="宋体"/>
        <charset val="134"/>
      </rPr>
      <t>混凝土</t>
    </r>
  </si>
  <si>
    <t>1-2</t>
  </si>
  <si>
    <r>
      <rPr>
        <sz val="10"/>
        <color indexed="8"/>
        <rFont val="宋体"/>
        <charset val="134"/>
      </rPr>
      <t>基岩段</t>
    </r>
  </si>
  <si>
    <r>
      <rPr>
        <sz val="10"/>
        <rFont val="宋体"/>
        <charset val="134"/>
      </rPr>
      <t>岩</t>
    </r>
  </si>
  <si>
    <r>
      <rPr>
        <sz val="10"/>
        <rFont val="宋体"/>
        <charset val="134"/>
      </rPr>
      <t>锚网喷</t>
    </r>
  </si>
  <si>
    <r>
      <rPr>
        <sz val="10"/>
        <color indexed="8"/>
        <rFont val="宋体"/>
        <charset val="134"/>
      </rPr>
      <t>副斜井</t>
    </r>
  </si>
  <si>
    <r>
      <rPr>
        <sz val="10"/>
        <color indexed="8"/>
        <rFont val="宋体"/>
        <charset val="134"/>
      </rPr>
      <t>回风立井</t>
    </r>
  </si>
  <si>
    <r>
      <rPr>
        <sz val="10"/>
        <color indexed="8"/>
        <rFont val="Arial Narrow"/>
        <charset val="134"/>
      </rPr>
      <t>8#</t>
    </r>
    <r>
      <rPr>
        <sz val="10"/>
        <color indexed="8"/>
        <rFont val="宋体"/>
        <charset val="134"/>
      </rPr>
      <t>绕道</t>
    </r>
  </si>
  <si>
    <r>
      <rPr>
        <sz val="10"/>
        <color indexed="8"/>
        <rFont val="Arial Narrow"/>
        <charset val="134"/>
      </rPr>
      <t>9#</t>
    </r>
    <r>
      <rPr>
        <sz val="10"/>
        <color indexed="8"/>
        <rFont val="宋体"/>
        <charset val="134"/>
      </rPr>
      <t>绕道</t>
    </r>
  </si>
  <si>
    <r>
      <rPr>
        <sz val="10"/>
        <color indexed="8"/>
        <rFont val="Arial Narrow"/>
        <charset val="134"/>
      </rPr>
      <t>8#</t>
    </r>
    <r>
      <rPr>
        <sz val="10"/>
        <color indexed="8"/>
        <rFont val="宋体"/>
        <charset val="134"/>
      </rPr>
      <t>煤库</t>
    </r>
  </si>
  <si>
    <r>
      <rPr>
        <sz val="10"/>
        <rFont val="宋体"/>
        <charset val="134"/>
      </rPr>
      <t>裸</t>
    </r>
  </si>
  <si>
    <r>
      <rPr>
        <sz val="10"/>
        <color indexed="8"/>
        <rFont val="Arial Narrow"/>
        <charset val="134"/>
      </rPr>
      <t>9#</t>
    </r>
    <r>
      <rPr>
        <sz val="10"/>
        <color indexed="8"/>
        <rFont val="宋体"/>
        <charset val="134"/>
      </rPr>
      <t>煤库</t>
    </r>
  </si>
  <si>
    <r>
      <rPr>
        <sz val="10"/>
        <color indexed="8"/>
        <rFont val="宋体"/>
        <charset val="134"/>
      </rPr>
      <t>回风大巷</t>
    </r>
  </si>
  <si>
    <r>
      <rPr>
        <sz val="10"/>
        <rFont val="宋体"/>
        <charset val="134"/>
      </rPr>
      <t>煤</t>
    </r>
  </si>
  <si>
    <r>
      <rPr>
        <sz val="10"/>
        <color indexed="8"/>
        <rFont val="Arial Narrow"/>
        <charset val="134"/>
      </rPr>
      <t>9#</t>
    </r>
    <r>
      <rPr>
        <sz val="10"/>
        <color indexed="8"/>
        <rFont val="宋体"/>
        <charset val="134"/>
      </rPr>
      <t>采区轨道巷</t>
    </r>
  </si>
  <si>
    <r>
      <rPr>
        <sz val="10"/>
        <color indexed="8"/>
        <rFont val="宋体"/>
        <charset val="134"/>
      </rPr>
      <t>井底大巷</t>
    </r>
  </si>
  <si>
    <r>
      <rPr>
        <sz val="10"/>
        <color indexed="8"/>
        <rFont val="宋体"/>
        <charset val="134"/>
      </rPr>
      <t>井下消防材料库</t>
    </r>
  </si>
  <si>
    <r>
      <rPr>
        <sz val="10"/>
        <color indexed="8"/>
        <rFont val="宋体"/>
        <charset val="134"/>
      </rPr>
      <t>清撒巷</t>
    </r>
  </si>
  <si>
    <r>
      <rPr>
        <sz val="10"/>
        <color indexed="8"/>
        <rFont val="Arial Narrow"/>
        <charset val="134"/>
      </rPr>
      <t>8#</t>
    </r>
    <r>
      <rPr>
        <sz val="10"/>
        <color indexed="8"/>
        <rFont val="宋体"/>
        <charset val="134"/>
      </rPr>
      <t>通风联络巷</t>
    </r>
  </si>
  <si>
    <r>
      <rPr>
        <sz val="10"/>
        <color indexed="8"/>
        <rFont val="宋体"/>
        <charset val="134"/>
      </rPr>
      <t>暗立井</t>
    </r>
  </si>
  <si>
    <r>
      <rPr>
        <sz val="10"/>
        <color indexed="8"/>
        <rFont val="宋体"/>
        <charset val="134"/>
      </rPr>
      <t>井底车场</t>
    </r>
  </si>
  <si>
    <r>
      <rPr>
        <sz val="10"/>
        <color indexed="8"/>
        <rFont val="宋体"/>
        <charset val="134"/>
      </rPr>
      <t>管子道</t>
    </r>
  </si>
  <si>
    <r>
      <rPr>
        <sz val="10"/>
        <color indexed="8"/>
        <rFont val="宋体"/>
        <charset val="134"/>
      </rPr>
      <t>水泵房</t>
    </r>
  </si>
  <si>
    <r>
      <rPr>
        <sz val="10"/>
        <color indexed="8"/>
        <rFont val="宋体"/>
        <charset val="134"/>
      </rPr>
      <t>采区胶带巷</t>
    </r>
  </si>
  <si>
    <r>
      <rPr>
        <sz val="10"/>
        <color indexed="8"/>
        <rFont val="宋体"/>
        <charset val="134"/>
      </rPr>
      <t>井巷工程合计</t>
    </r>
  </si>
  <si>
    <r>
      <rPr>
        <sz val="10"/>
        <color indexed="8"/>
        <rFont val="宋体"/>
        <charset val="134"/>
      </rPr>
      <t>减：井巷工程减值准备</t>
    </r>
  </si>
  <si>
    <t>井巷工程净额</t>
  </si>
  <si>
    <t>固定资产—机器设备明细表</t>
  </si>
  <si>
    <r>
      <rPr>
        <sz val="10"/>
        <rFont val="宋体"/>
        <charset val="134"/>
      </rPr>
      <t>表</t>
    </r>
    <r>
      <rPr>
        <sz val="10"/>
        <rFont val="Times New Roman"/>
        <charset val="134"/>
      </rPr>
      <t>4-6-5</t>
    </r>
  </si>
  <si>
    <r>
      <rPr>
        <sz val="10"/>
        <rFont val="宋体"/>
        <charset val="134"/>
      </rPr>
      <t>设备名称</t>
    </r>
  </si>
  <si>
    <r>
      <rPr>
        <sz val="10"/>
        <rFont val="宋体"/>
        <charset val="134"/>
      </rPr>
      <t>生产厂家</t>
    </r>
  </si>
  <si>
    <r>
      <rPr>
        <sz val="10"/>
        <rFont val="宋体"/>
        <charset val="134"/>
      </rPr>
      <t>设备材质</t>
    </r>
  </si>
  <si>
    <r>
      <rPr>
        <sz val="10"/>
        <rFont val="宋体"/>
        <charset val="134"/>
      </rPr>
      <t>设备重量（</t>
    </r>
    <r>
      <rPr>
        <sz val="10"/>
        <rFont val="Times New Roman"/>
        <charset val="134"/>
      </rPr>
      <t>T</t>
    </r>
    <r>
      <rPr>
        <sz val="10"/>
        <rFont val="宋体"/>
        <charset val="134"/>
      </rPr>
      <t>）</t>
    </r>
  </si>
  <si>
    <r>
      <rPr>
        <sz val="10"/>
        <rFont val="宋体"/>
        <charset val="134"/>
      </rPr>
      <t>购置日期</t>
    </r>
  </si>
  <si>
    <r>
      <rPr>
        <sz val="10"/>
        <rFont val="宋体"/>
        <charset val="134"/>
      </rPr>
      <t>设备近期市场价格</t>
    </r>
  </si>
  <si>
    <r>
      <rPr>
        <sz val="10"/>
        <rFont val="宋体"/>
        <charset val="134"/>
      </rPr>
      <t>近期价格内涵</t>
    </r>
  </si>
  <si>
    <t>6668197</t>
  </si>
  <si>
    <t>矿用隔爆型潜污水电泵</t>
  </si>
  <si>
    <t>18.5KW扬程60米电压等级660伏</t>
  </si>
  <si>
    <t>铸铁、铜</t>
  </si>
  <si>
    <t>待报废</t>
  </si>
  <si>
    <t>0.2/0.0185</t>
  </si>
  <si>
    <t>井下5号密闭处</t>
  </si>
  <si>
    <t>已拆卸，损坏严重，无使用价值</t>
  </si>
  <si>
    <t>7145197</t>
  </si>
  <si>
    <t>矿用隔爆型潜水排污电泵</t>
  </si>
  <si>
    <t>BQW20-50-7.5</t>
  </si>
  <si>
    <t>山西万泽矿机设备制造厂</t>
  </si>
  <si>
    <t>0.1/0.075</t>
  </si>
  <si>
    <t>井下9#层</t>
  </si>
  <si>
    <t>7145198</t>
  </si>
  <si>
    <t>8383795</t>
  </si>
  <si>
    <t>空压机</t>
  </si>
  <si>
    <t>VF-13/7活塞式13m3</t>
  </si>
  <si>
    <t>协兴空压机有限公司</t>
  </si>
  <si>
    <t>钢</t>
  </si>
  <si>
    <t>主井发电房</t>
  </si>
  <si>
    <t>8383796</t>
  </si>
  <si>
    <t>伸缩保护筒</t>
  </si>
  <si>
    <t>JLC-010204</t>
  </si>
  <si>
    <t>北方重工集团有限公司煤矿机械分公司</t>
  </si>
  <si>
    <t>回风大巷</t>
  </si>
  <si>
    <t>8383797</t>
  </si>
  <si>
    <t>旋转油缸</t>
  </si>
  <si>
    <t>JLC-010207</t>
  </si>
  <si>
    <t>密闭</t>
  </si>
  <si>
    <t>井下</t>
  </si>
  <si>
    <t>巷道密闭</t>
  </si>
  <si>
    <t>8383798</t>
  </si>
  <si>
    <t>炮头伸降油缸</t>
  </si>
  <si>
    <t>JLC-010206</t>
  </si>
  <si>
    <t>钢材</t>
  </si>
  <si>
    <t>8383799</t>
  </si>
  <si>
    <t>压力机</t>
  </si>
  <si>
    <t>J23S-10</t>
  </si>
  <si>
    <t>济南鑫光试验机制造有限公司</t>
  </si>
  <si>
    <t>8383800</t>
  </si>
  <si>
    <t>耙斗装岩机用绞车</t>
  </si>
  <si>
    <t>2JPB-30</t>
  </si>
  <si>
    <t>济宁市百一机械设备有限公司</t>
  </si>
  <si>
    <t>8383801</t>
  </si>
  <si>
    <t>液压泵</t>
  </si>
  <si>
    <t>MYT-140/320</t>
  </si>
  <si>
    <t>石家庄中煤装备制造有限公司</t>
  </si>
  <si>
    <t>8383802</t>
  </si>
  <si>
    <t>煤矿风机用隔爆型双电源真空电磁起动器QBZ(SF)</t>
  </si>
  <si>
    <t>QBZ-2×120/660(380)ASF</t>
  </si>
  <si>
    <t>8383803</t>
  </si>
  <si>
    <t>炮头伸缩油缸</t>
  </si>
  <si>
    <t>JLC-010205</t>
  </si>
  <si>
    <t>8383804</t>
  </si>
  <si>
    <t>一运尾槽</t>
  </si>
  <si>
    <t>JLC-020201</t>
  </si>
  <si>
    <t>8383805</t>
  </si>
  <si>
    <t>全站仪</t>
  </si>
  <si>
    <t>RTS-822R3</t>
  </si>
  <si>
    <t>太原市华瑞化验仪器有限公司</t>
  </si>
  <si>
    <t>塑料</t>
  </si>
  <si>
    <t>公寓楼三楼</t>
  </si>
  <si>
    <t>8383806</t>
  </si>
  <si>
    <t>变频信号机组</t>
  </si>
  <si>
    <t>KXJ-2-00</t>
  </si>
  <si>
    <t>大同市同大防爆电器有限公司</t>
  </si>
  <si>
    <t>8383807</t>
  </si>
  <si>
    <t>滚筒搅拌机</t>
  </si>
  <si>
    <t>ZJC350电压380V 转速1440</t>
  </si>
  <si>
    <t>铁</t>
  </si>
  <si>
    <t>井口库房</t>
  </si>
  <si>
    <t>8383808</t>
  </si>
  <si>
    <t>转子式混凝土喷射机</t>
  </si>
  <si>
    <t>PC7U</t>
  </si>
  <si>
    <t>8383809</t>
  </si>
  <si>
    <t>防爆混凝土搅拌机</t>
  </si>
  <si>
    <t>JZC300K</t>
  </si>
  <si>
    <t>副井井口</t>
  </si>
  <si>
    <t>8383810</t>
  </si>
  <si>
    <t>座钩式吊桶</t>
  </si>
  <si>
    <t>调度室旁</t>
  </si>
  <si>
    <t>8383811</t>
  </si>
  <si>
    <t>液压锚杆钻机</t>
  </si>
  <si>
    <t>MYT-100S</t>
  </si>
  <si>
    <t>8383812</t>
  </si>
  <si>
    <t>水准仪</t>
  </si>
  <si>
    <t>KL532</t>
  </si>
  <si>
    <t>8383813</t>
  </si>
  <si>
    <t>钢筋弯曲机</t>
  </si>
  <si>
    <t>昌裕矿专用</t>
  </si>
  <si>
    <t>材料大院</t>
  </si>
  <si>
    <t>8383814</t>
  </si>
  <si>
    <t>三相发电机</t>
  </si>
  <si>
    <t>6.5GF-3</t>
  </si>
  <si>
    <t>钢、铜</t>
  </si>
  <si>
    <t>8383815</t>
  </si>
  <si>
    <t>单三相通用发电机</t>
  </si>
  <si>
    <t>220V/380V电-DMS7500CX</t>
  </si>
  <si>
    <t>8383816</t>
  </si>
  <si>
    <t>给煤机漏斗</t>
  </si>
  <si>
    <t>K-4A</t>
  </si>
  <si>
    <t>山东中煤工矿物资有限公司</t>
  </si>
  <si>
    <t>8383817</t>
  </si>
  <si>
    <t>8383818</t>
  </si>
  <si>
    <t>扒斗装煤机</t>
  </si>
  <si>
    <t>ZWY-60/17.2T</t>
  </si>
  <si>
    <t>山东吉恒机械有限公司</t>
  </si>
  <si>
    <t>8383819</t>
  </si>
  <si>
    <t>固定式输送机</t>
  </si>
  <si>
    <t>DTL80/20/22</t>
  </si>
  <si>
    <t>原平市旋宇起重运输机设备厂</t>
  </si>
  <si>
    <t>8383820</t>
  </si>
  <si>
    <t>800皮带尾滚筒</t>
  </si>
  <si>
    <t>Φ300*118</t>
  </si>
  <si>
    <t>8383821</t>
  </si>
  <si>
    <t>800皮带头滚筒</t>
  </si>
  <si>
    <t>Φ400*118</t>
  </si>
  <si>
    <t>8383822</t>
  </si>
  <si>
    <t>气动手持式钻机</t>
  </si>
  <si>
    <t>ZQS-50/1.6S</t>
  </si>
  <si>
    <t>江阴博民煤矿钻机制造有限公司</t>
  </si>
  <si>
    <t>8383823</t>
  </si>
  <si>
    <t>轮式装载机</t>
  </si>
  <si>
    <t>LW160</t>
  </si>
  <si>
    <t>8383824</t>
  </si>
  <si>
    <t>配电柜</t>
  </si>
  <si>
    <t>LMZGI-054-270</t>
  </si>
  <si>
    <t>办公楼残值</t>
  </si>
  <si>
    <t>8383825</t>
  </si>
  <si>
    <t>带式输送机</t>
  </si>
  <si>
    <t>DTC80/40//37</t>
  </si>
  <si>
    <t>铁/胶带</t>
  </si>
  <si>
    <t>8383826</t>
  </si>
  <si>
    <t>矿用隔爆型潜水排沙电泵</t>
  </si>
  <si>
    <t>BQS12.5-100-7.5铸钢</t>
  </si>
  <si>
    <t>0.15/0.0075</t>
  </si>
  <si>
    <t>井底车场</t>
  </si>
  <si>
    <t>8383827</t>
  </si>
  <si>
    <t>三相异步电动机</t>
  </si>
  <si>
    <t>380 1.5kw</t>
  </si>
  <si>
    <t>8383828</t>
  </si>
  <si>
    <t>隔爆型三相异步电动机</t>
  </si>
  <si>
    <t>YDK2-200L-4</t>
  </si>
  <si>
    <t>温州市雷电防爆电器有限公司</t>
  </si>
  <si>
    <t>0.25/0.04</t>
  </si>
  <si>
    <t>井口院子</t>
  </si>
  <si>
    <t>8383829</t>
  </si>
  <si>
    <t>交流电焊机</t>
  </si>
  <si>
    <t>BX3-315A</t>
  </si>
  <si>
    <t>主井井下</t>
  </si>
  <si>
    <t>8383830</t>
  </si>
  <si>
    <t>8#层外界</t>
  </si>
  <si>
    <t>8383831</t>
  </si>
  <si>
    <t>排污潜水电泵</t>
  </si>
  <si>
    <t>50WQ11111 N=1.1KW</t>
  </si>
  <si>
    <t>8383832</t>
  </si>
  <si>
    <t>DSJ80/40/2*55</t>
  </si>
  <si>
    <t>8383833</t>
  </si>
  <si>
    <t>悬臂式掘进机</t>
  </si>
  <si>
    <t>EBZ 160</t>
  </si>
  <si>
    <t>暂不使用</t>
  </si>
  <si>
    <t>8383834</t>
  </si>
  <si>
    <t>MYT-140/280</t>
  </si>
  <si>
    <t>8383835</t>
  </si>
  <si>
    <t>凿岩机</t>
  </si>
  <si>
    <t>YT28</t>
  </si>
  <si>
    <t>天水风动机械公司</t>
  </si>
  <si>
    <t>8383836</t>
  </si>
  <si>
    <t>8383837</t>
  </si>
  <si>
    <t>矿用隔爆型煤电钻综合保护装置ZBZ(Z)</t>
  </si>
  <si>
    <t>ZBZ-4.0/660(380)Z</t>
  </si>
  <si>
    <t>铸钢</t>
  </si>
  <si>
    <t>办公楼库房</t>
  </si>
  <si>
    <t>8383838</t>
  </si>
  <si>
    <t>切割机</t>
  </si>
  <si>
    <t>J3G-400 3KW 380V</t>
  </si>
  <si>
    <t>8383839</t>
  </si>
  <si>
    <t>钉扣机</t>
  </si>
  <si>
    <t>MSRT60</t>
  </si>
  <si>
    <t>8383840</t>
  </si>
  <si>
    <t>电链锯</t>
  </si>
  <si>
    <t>1300W/450mm</t>
  </si>
  <si>
    <t>8383841</t>
  </si>
  <si>
    <t>井筒定形大板</t>
  </si>
  <si>
    <t>接收物资∮3.5米*3米</t>
  </si>
  <si>
    <t>8383842</t>
  </si>
  <si>
    <t>二运机尾滚筒</t>
  </si>
  <si>
    <t>DZQ80.01</t>
  </si>
  <si>
    <t>8383843</t>
  </si>
  <si>
    <t>铸铁井盖</t>
  </si>
  <si>
    <t>圆形直径800mm</t>
  </si>
  <si>
    <t>8383844</t>
  </si>
  <si>
    <t>拉紧绞车电机</t>
  </si>
  <si>
    <t>2SB4-4,660V/4KW</t>
  </si>
  <si>
    <t>8383845</t>
  </si>
  <si>
    <t>液力偶合器</t>
  </si>
  <si>
    <t>YOXD400</t>
  </si>
  <si>
    <t>8383846</t>
  </si>
  <si>
    <t>履带张紧油缸</t>
  </si>
  <si>
    <t>8383847</t>
  </si>
  <si>
    <t>EBZ132B.3.3.4</t>
  </si>
  <si>
    <t>8383848</t>
  </si>
  <si>
    <t>二运导向滚筒</t>
  </si>
  <si>
    <t>全长86CM 直径22CM</t>
  </si>
  <si>
    <t>8383849</t>
  </si>
  <si>
    <t>油罐</t>
  </si>
  <si>
    <t>4m3</t>
  </si>
  <si>
    <t>8383850</t>
  </si>
  <si>
    <t>BQS80-60-30</t>
  </si>
  <si>
    <t>0.1/0.015</t>
  </si>
  <si>
    <t>8383851</t>
  </si>
  <si>
    <t>BQS60-50-18.5/N</t>
  </si>
  <si>
    <t>0.25/0.0185</t>
  </si>
  <si>
    <t>8383852</t>
  </si>
  <si>
    <t>主井口旁</t>
  </si>
  <si>
    <t>8383853</t>
  </si>
  <si>
    <t>矿用隔爆型压入式对旋轴流局部通风机</t>
  </si>
  <si>
    <t>FBD№6.3/2X22</t>
  </si>
  <si>
    <t>8#排水点</t>
  </si>
  <si>
    <t>8383854</t>
  </si>
  <si>
    <t>8383855</t>
  </si>
  <si>
    <t>矿用隔爆型可逆真空电磁起动器</t>
  </si>
  <si>
    <t>QBZ-120/660（380）N</t>
  </si>
  <si>
    <t>8383856</t>
  </si>
  <si>
    <t>PC51(B)</t>
  </si>
  <si>
    <t>8383857</t>
  </si>
  <si>
    <t>矿用带式输送机综合保护装置</t>
  </si>
  <si>
    <t>KHP197</t>
  </si>
  <si>
    <t>泰安市玉详电器有限公司</t>
  </si>
  <si>
    <t>8383858</t>
  </si>
  <si>
    <t>污水潜水泵</t>
  </si>
  <si>
    <t>WQ30-26-4 DN80</t>
  </si>
  <si>
    <t>铁、铜</t>
  </si>
  <si>
    <t>8383859</t>
  </si>
  <si>
    <t>矿用提升机综合后备保护装置</t>
  </si>
  <si>
    <t>KHT113</t>
  </si>
  <si>
    <t>8383860</t>
  </si>
  <si>
    <t>3相异步电动绞车</t>
  </si>
  <si>
    <t>JK0.5C 1.5KW</t>
  </si>
  <si>
    <t>8383861</t>
  </si>
  <si>
    <t>管子道</t>
  </si>
  <si>
    <t>8383862</t>
  </si>
  <si>
    <t>矿用捞车器</t>
  </si>
  <si>
    <t>LCQ-1</t>
  </si>
  <si>
    <t>济宁鸿展煤机有限公司</t>
  </si>
  <si>
    <t>井下巷道</t>
  </si>
  <si>
    <t>8383863</t>
  </si>
  <si>
    <t>抽气泵</t>
  </si>
  <si>
    <t>VK-0.8</t>
  </si>
  <si>
    <t>8383864</t>
  </si>
  <si>
    <t>矿用风动潜水泵</t>
  </si>
  <si>
    <t>FQW12-50/W</t>
  </si>
  <si>
    <t>8383865</t>
  </si>
  <si>
    <t>矿用隔爆型真空电磁起动器</t>
  </si>
  <si>
    <t>QBZ-200/1140（660）</t>
  </si>
  <si>
    <t>8383866</t>
  </si>
  <si>
    <t>QBZ-80/660(380)</t>
  </si>
  <si>
    <t>8383867</t>
  </si>
  <si>
    <t>8383868</t>
  </si>
  <si>
    <t>预应力钢绞线</t>
  </si>
  <si>
    <t>8383869</t>
  </si>
  <si>
    <t>8383870</t>
  </si>
  <si>
    <t>履带链</t>
  </si>
  <si>
    <t>EP0503C1</t>
  </si>
  <si>
    <t>8383871</t>
  </si>
  <si>
    <t>QBZ-60/660(380)</t>
  </si>
  <si>
    <t>8383872</t>
  </si>
  <si>
    <t>DH-150AW螺杆21m3</t>
  </si>
  <si>
    <t>太原市大汇实业有限公司</t>
  </si>
  <si>
    <t>井口</t>
  </si>
  <si>
    <t>8383873</t>
  </si>
  <si>
    <t>8383874</t>
  </si>
  <si>
    <t>8383875</t>
  </si>
  <si>
    <t>8383876</t>
  </si>
  <si>
    <t>8383877</t>
  </si>
  <si>
    <t>8383878</t>
  </si>
  <si>
    <t>8383879</t>
  </si>
  <si>
    <t>KHT103</t>
  </si>
  <si>
    <t>泰安市玉详电气有限公司</t>
  </si>
  <si>
    <t>绞车房</t>
  </si>
  <si>
    <t>8383880</t>
  </si>
  <si>
    <t>8383881</t>
  </si>
  <si>
    <t>DTL60/20/18</t>
  </si>
  <si>
    <t>8383882</t>
  </si>
  <si>
    <t>8383883</t>
  </si>
  <si>
    <t>8384685</t>
  </si>
  <si>
    <t>QBZ-30/660(380)</t>
  </si>
  <si>
    <t>8384689</t>
  </si>
  <si>
    <t>8384690</t>
  </si>
  <si>
    <t>8384691</t>
  </si>
  <si>
    <t>8384692</t>
  </si>
  <si>
    <t>8384693</t>
  </si>
  <si>
    <t>8384694</t>
  </si>
  <si>
    <t>8384695</t>
  </si>
  <si>
    <t>8384696</t>
  </si>
  <si>
    <t>8384697</t>
  </si>
  <si>
    <t>电焊机</t>
  </si>
  <si>
    <t>DH-400</t>
  </si>
  <si>
    <t>长沙市拓博焊接技术有限公司</t>
  </si>
  <si>
    <t>8#界外</t>
  </si>
  <si>
    <t>8384698</t>
  </si>
  <si>
    <t>履带板</t>
  </si>
  <si>
    <t>EBZ132.5.1.4-1</t>
  </si>
  <si>
    <t>8384699</t>
  </si>
  <si>
    <t>8384700</t>
  </si>
  <si>
    <t>8384701</t>
  </si>
  <si>
    <t>DH-450</t>
  </si>
  <si>
    <t>8384702</t>
  </si>
  <si>
    <t>8384703</t>
  </si>
  <si>
    <t>固定式矿车</t>
  </si>
  <si>
    <t>MGC1.7-6</t>
  </si>
  <si>
    <t>济宁市中煤工矿物资有限公司</t>
  </si>
  <si>
    <t>井口车场</t>
  </si>
  <si>
    <t>8384704</t>
  </si>
  <si>
    <t>浙江金门防爆电气有限公司</t>
  </si>
  <si>
    <t>井口材料院</t>
  </si>
  <si>
    <t>8384705</t>
  </si>
  <si>
    <t>8384706</t>
  </si>
  <si>
    <t>8384707</t>
  </si>
  <si>
    <t>8384708</t>
  </si>
  <si>
    <t>8384709</t>
  </si>
  <si>
    <t>8384710</t>
  </si>
  <si>
    <t>8384711</t>
  </si>
  <si>
    <t>8384712</t>
  </si>
  <si>
    <t>8384713</t>
  </si>
  <si>
    <t>井口材料库</t>
  </si>
  <si>
    <t>8384714</t>
  </si>
  <si>
    <t>8384715</t>
  </si>
  <si>
    <t>刮板输送机</t>
  </si>
  <si>
    <t>SGB-420/30T</t>
  </si>
  <si>
    <t>8384716</t>
  </si>
  <si>
    <t>湖南煤矿机械厂</t>
  </si>
  <si>
    <t>井下胶带巷</t>
  </si>
  <si>
    <t>8384717</t>
  </si>
  <si>
    <t>8384718</t>
  </si>
  <si>
    <t>井下管子道</t>
  </si>
  <si>
    <t>8384719</t>
  </si>
  <si>
    <t>8384720</t>
  </si>
  <si>
    <t>8#密闭层</t>
  </si>
  <si>
    <t>8384721</t>
  </si>
  <si>
    <t>主井底</t>
  </si>
  <si>
    <t>8384722</t>
  </si>
  <si>
    <t>锚索张拉千斤顶</t>
  </si>
  <si>
    <t>MGY-180</t>
  </si>
  <si>
    <t>8384723</t>
  </si>
  <si>
    <t>8384724</t>
  </si>
  <si>
    <t>8384725</t>
  </si>
  <si>
    <t>井口房</t>
  </si>
  <si>
    <t>8384726</t>
  </si>
  <si>
    <t>8384727</t>
  </si>
  <si>
    <t>8384728</t>
  </si>
  <si>
    <t>8384729</t>
  </si>
  <si>
    <t>8384730</t>
  </si>
  <si>
    <t>井底</t>
  </si>
  <si>
    <t>8384731</t>
  </si>
  <si>
    <t>8384732</t>
  </si>
  <si>
    <t>8384733</t>
  </si>
  <si>
    <t>8384734</t>
  </si>
  <si>
    <t>8384735</t>
  </si>
  <si>
    <t>8384736</t>
  </si>
  <si>
    <t>8384737</t>
  </si>
  <si>
    <t>8384738</t>
  </si>
  <si>
    <t>干变</t>
  </si>
  <si>
    <t>KSG-100</t>
  </si>
  <si>
    <t>8384739</t>
  </si>
  <si>
    <t>铸铁</t>
  </si>
  <si>
    <t>8384740</t>
  </si>
  <si>
    <t>8384741</t>
  </si>
  <si>
    <t>8384742</t>
  </si>
  <si>
    <t>8384743</t>
  </si>
  <si>
    <t>8384744</t>
  </si>
  <si>
    <t>8384745</t>
  </si>
  <si>
    <t>胶带巷</t>
  </si>
  <si>
    <t>8384746</t>
  </si>
  <si>
    <t>8384747</t>
  </si>
  <si>
    <t>8384748</t>
  </si>
  <si>
    <t>8384749</t>
  </si>
  <si>
    <t>8384750</t>
  </si>
  <si>
    <t>8384751</t>
  </si>
  <si>
    <t>8384752</t>
  </si>
  <si>
    <t>电动三轮车</t>
  </si>
  <si>
    <t>7Y-1450d62</t>
  </si>
  <si>
    <t>山东时风集团有限责任公司</t>
  </si>
  <si>
    <t>8384753</t>
  </si>
  <si>
    <t>8384754</t>
  </si>
  <si>
    <t>8384755</t>
  </si>
  <si>
    <t>8384756</t>
  </si>
  <si>
    <t>8384757</t>
  </si>
  <si>
    <t>8384758</t>
  </si>
  <si>
    <t>8384759</t>
  </si>
  <si>
    <t>8384760</t>
  </si>
  <si>
    <t>8384761</t>
  </si>
  <si>
    <t>8384762</t>
  </si>
  <si>
    <t>气动支腿式帮锚杆钻机</t>
  </si>
  <si>
    <t>MQT-130/2.8/Ⅰ型</t>
  </si>
  <si>
    <t>江阴长力科技有限公司</t>
  </si>
  <si>
    <t>8384763</t>
  </si>
  <si>
    <t>8384764</t>
  </si>
  <si>
    <t>8384765</t>
  </si>
  <si>
    <t>8384766</t>
  </si>
  <si>
    <t>8384767</t>
  </si>
  <si>
    <t>8384768</t>
  </si>
  <si>
    <t>8384769</t>
  </si>
  <si>
    <t>8384770</t>
  </si>
  <si>
    <t>8384771</t>
  </si>
  <si>
    <t>8384772</t>
  </si>
  <si>
    <t>8384773</t>
  </si>
  <si>
    <t>气动锚杆钻机</t>
  </si>
  <si>
    <t>MQT-130/2.8J</t>
  </si>
  <si>
    <t>8384774</t>
  </si>
  <si>
    <t>8384775</t>
  </si>
  <si>
    <t>8384776</t>
  </si>
  <si>
    <t>8384777</t>
  </si>
  <si>
    <t>8384778</t>
  </si>
  <si>
    <t>8384779</t>
  </si>
  <si>
    <t>8384780</t>
  </si>
  <si>
    <t>8384781</t>
  </si>
  <si>
    <t>8384782</t>
  </si>
  <si>
    <t>8384783</t>
  </si>
  <si>
    <t>8384784</t>
  </si>
  <si>
    <t>8384785</t>
  </si>
  <si>
    <t>BQS50-60-18.5</t>
  </si>
  <si>
    <t>8384786</t>
  </si>
  <si>
    <t>BQS60-60-22/N</t>
  </si>
  <si>
    <t>0.2/0.022</t>
  </si>
  <si>
    <t>8510427</t>
  </si>
  <si>
    <t>高压电能计量箱</t>
  </si>
  <si>
    <t>JLS-10/75/5</t>
  </si>
  <si>
    <t>8986641</t>
  </si>
  <si>
    <t>矿用隔爆型潜水排沙泵</t>
  </si>
  <si>
    <t>BQS20-150-30/N</t>
  </si>
  <si>
    <t>9174641</t>
  </si>
  <si>
    <t>矿用隔爆型真空馈电开关</t>
  </si>
  <si>
    <t>KBZ-200/1140(660)</t>
  </si>
  <si>
    <t>9174642</t>
  </si>
  <si>
    <t>QBZ-200/660(380)</t>
  </si>
  <si>
    <t>9174643</t>
  </si>
  <si>
    <t>9178641</t>
  </si>
  <si>
    <t>9178643</t>
  </si>
  <si>
    <t>矿用耐腐多级离心泵</t>
  </si>
  <si>
    <t>DF85-45×4</t>
  </si>
  <si>
    <t>9178644</t>
  </si>
  <si>
    <t>BQS20-50-7.5/N</t>
  </si>
  <si>
    <t>9178645</t>
  </si>
  <si>
    <t>9178646</t>
  </si>
  <si>
    <t>BQS30-41-7.5</t>
  </si>
  <si>
    <t>9178647</t>
  </si>
  <si>
    <t>9178648</t>
  </si>
  <si>
    <t>煤矿用耐磨多级离心泵</t>
  </si>
  <si>
    <t>MD85-45*4</t>
  </si>
  <si>
    <t>9292671</t>
  </si>
  <si>
    <t>翻斗式矿车</t>
  </si>
  <si>
    <t>KFU1.1-6</t>
  </si>
  <si>
    <t>9292672</t>
  </si>
  <si>
    <t>9292674</t>
  </si>
  <si>
    <t>9557699</t>
  </si>
  <si>
    <t>BQS20-50-7.5</t>
  </si>
  <si>
    <t>0.1/0.0075</t>
  </si>
  <si>
    <t>1754250</t>
  </si>
  <si>
    <t>铲车山工</t>
  </si>
  <si>
    <t>2L50F</t>
  </si>
  <si>
    <t>山东山工机械有限公司</t>
  </si>
  <si>
    <t>损坏严重，无使用价值</t>
  </si>
  <si>
    <t>1754251</t>
  </si>
  <si>
    <t>铲车临工</t>
  </si>
  <si>
    <t>LG951</t>
  </si>
  <si>
    <t>山东临工工程机械有限公司</t>
  </si>
  <si>
    <t>现场无实物</t>
  </si>
  <si>
    <t>存放在原矿主焦化厂</t>
  </si>
  <si>
    <t>1754252</t>
  </si>
  <si>
    <t>铲车厦工</t>
  </si>
  <si>
    <t>XG953</t>
  </si>
  <si>
    <t>厦门厦工机械股份有限公司</t>
  </si>
  <si>
    <t>1754253</t>
  </si>
  <si>
    <t>LG953</t>
  </si>
  <si>
    <t>1754258</t>
  </si>
  <si>
    <t>ZL50G</t>
  </si>
  <si>
    <t>无实物</t>
  </si>
  <si>
    <t>1756195</t>
  </si>
  <si>
    <t>汽车红岩前四后八</t>
  </si>
  <si>
    <t>前四后八</t>
  </si>
  <si>
    <t>中国红岩汽车</t>
  </si>
  <si>
    <t>1756196</t>
  </si>
  <si>
    <t>东尼</t>
  </si>
  <si>
    <t>SXQ3258G拉煤工程车4*2</t>
  </si>
  <si>
    <t>1756198</t>
  </si>
  <si>
    <t>SXQ3259G拉煤工程车6*4</t>
  </si>
  <si>
    <r>
      <rPr>
        <sz val="10"/>
        <color indexed="8"/>
        <rFont val="宋体"/>
        <charset val="134"/>
      </rPr>
      <t>机器设备合计</t>
    </r>
  </si>
  <si>
    <r>
      <rPr>
        <sz val="10"/>
        <color indexed="8"/>
        <rFont val="宋体"/>
        <charset val="134"/>
      </rPr>
      <t>减：机器设备减值准备</t>
    </r>
  </si>
  <si>
    <r>
      <rPr>
        <sz val="10"/>
        <rFont val="宋体"/>
        <charset val="134"/>
      </rPr>
      <t>机器设备净额</t>
    </r>
  </si>
  <si>
    <t>固定资产—车辆明细表</t>
  </si>
  <si>
    <r>
      <rPr>
        <sz val="10"/>
        <rFont val="宋体"/>
        <charset val="134"/>
      </rPr>
      <t>表</t>
    </r>
    <r>
      <rPr>
        <sz val="10"/>
        <rFont val="Times New Roman"/>
        <charset val="134"/>
      </rPr>
      <t>4-6-6</t>
    </r>
  </si>
  <si>
    <r>
      <rPr>
        <sz val="10"/>
        <rFont val="宋体"/>
        <charset val="134"/>
      </rPr>
      <t>车辆牌号</t>
    </r>
  </si>
  <si>
    <r>
      <rPr>
        <sz val="10"/>
        <rFont val="宋体"/>
        <charset val="134"/>
      </rPr>
      <t>行驶证载权利人</t>
    </r>
  </si>
  <si>
    <r>
      <rPr>
        <sz val="10"/>
        <rFont val="宋体"/>
        <charset val="134"/>
      </rPr>
      <t>车辆名称</t>
    </r>
  </si>
  <si>
    <r>
      <rPr>
        <sz val="10"/>
        <rFont val="宋体"/>
        <charset val="134"/>
      </rPr>
      <t>所属部门</t>
    </r>
  </si>
  <si>
    <r>
      <rPr>
        <sz val="10"/>
        <rFont val="宋体"/>
        <charset val="134"/>
      </rPr>
      <t xml:space="preserve">已行驶里程
</t>
    </r>
    <r>
      <rPr>
        <sz val="10"/>
        <rFont val="Times New Roman"/>
        <charset val="134"/>
      </rPr>
      <t>(</t>
    </r>
    <r>
      <rPr>
        <sz val="10"/>
        <rFont val="宋体"/>
        <charset val="134"/>
      </rPr>
      <t>公里</t>
    </r>
    <r>
      <rPr>
        <sz val="10"/>
        <rFont val="Times New Roman"/>
        <charset val="134"/>
      </rPr>
      <t>)</t>
    </r>
  </si>
  <si>
    <t>1754255</t>
  </si>
  <si>
    <t>五十铃</t>
  </si>
  <si>
    <t>NKR55CLEWA</t>
  </si>
  <si>
    <t>8533455</t>
  </si>
  <si>
    <t>晋AM3956</t>
  </si>
  <si>
    <t>长城</t>
  </si>
  <si>
    <t>CC1027sc</t>
  </si>
  <si>
    <t>项目部</t>
  </si>
  <si>
    <t>1754254</t>
  </si>
  <si>
    <t>IFS55HDLJ</t>
  </si>
  <si>
    <t>1754247</t>
  </si>
  <si>
    <t>丰田</t>
  </si>
  <si>
    <t>JTEHH20V855</t>
  </si>
  <si>
    <t>1754248</t>
  </si>
  <si>
    <t>梅赛德斯奔驰</t>
  </si>
  <si>
    <t>WDB2201781A</t>
  </si>
  <si>
    <t>1754249</t>
  </si>
  <si>
    <t>晋AFQ488</t>
  </si>
  <si>
    <t>红旗</t>
  </si>
  <si>
    <t>CA7200AT</t>
  </si>
  <si>
    <t>1754256</t>
  </si>
  <si>
    <t>帕萨特</t>
  </si>
  <si>
    <t>SVW7203FPI</t>
  </si>
  <si>
    <t>1754257</t>
  </si>
  <si>
    <t>晋AS4712</t>
  </si>
  <si>
    <t>桑塔纳</t>
  </si>
  <si>
    <t>SVW7180CEI</t>
  </si>
  <si>
    <t>1760211</t>
  </si>
  <si>
    <t>揽胜</t>
  </si>
  <si>
    <t>SALMN11445A</t>
  </si>
  <si>
    <t>1760212</t>
  </si>
  <si>
    <t>宝马</t>
  </si>
  <si>
    <t>BMW7250AA(BMW3251)</t>
  </si>
  <si>
    <r>
      <rPr>
        <sz val="10"/>
        <color indexed="8"/>
        <rFont val="宋体"/>
        <charset val="134"/>
      </rPr>
      <t>车辆合计</t>
    </r>
  </si>
  <si>
    <r>
      <rPr>
        <sz val="10"/>
        <color indexed="8"/>
        <rFont val="宋体"/>
        <charset val="134"/>
      </rPr>
      <t>减：车辆减值准备</t>
    </r>
  </si>
  <si>
    <r>
      <rPr>
        <sz val="10"/>
        <rFont val="宋体"/>
        <charset val="134"/>
      </rPr>
      <t>车辆净额</t>
    </r>
  </si>
  <si>
    <t>固定资产—电子设备明细表</t>
  </si>
  <si>
    <r>
      <rPr>
        <sz val="10"/>
        <rFont val="宋体"/>
        <charset val="134"/>
      </rPr>
      <t>表</t>
    </r>
    <r>
      <rPr>
        <sz val="10"/>
        <rFont val="Times New Roman"/>
        <charset val="134"/>
      </rPr>
      <t>4-6-7</t>
    </r>
  </si>
  <si>
    <t>彩电</t>
  </si>
  <si>
    <t>17寸</t>
  </si>
  <si>
    <t>厂区</t>
  </si>
  <si>
    <t>电视机</t>
  </si>
  <si>
    <t>冰箱</t>
  </si>
  <si>
    <t>食堂</t>
  </si>
  <si>
    <t>冰柜</t>
  </si>
  <si>
    <t>BDX-215A</t>
  </si>
  <si>
    <t>白雪</t>
  </si>
  <si>
    <t>洗衣机</t>
  </si>
  <si>
    <t>电风扇</t>
  </si>
  <si>
    <t>办公室</t>
  </si>
  <si>
    <t>饮水机</t>
  </si>
  <si>
    <t>温热型</t>
  </si>
  <si>
    <t>安吉尔</t>
  </si>
  <si>
    <t>电脑</t>
  </si>
  <si>
    <t>复印机</t>
  </si>
  <si>
    <t>BIZHUB 283</t>
  </si>
  <si>
    <t>柯尼卡美能达</t>
  </si>
  <si>
    <t>民爆物品手持机</t>
  </si>
  <si>
    <t>FCH64/2.5</t>
  </si>
  <si>
    <t>北京思科迪</t>
  </si>
  <si>
    <t>火药库</t>
  </si>
  <si>
    <t>投影仪</t>
  </si>
  <si>
    <t>MX660</t>
  </si>
  <si>
    <t>BENQ</t>
  </si>
  <si>
    <t>防伪税控设备</t>
  </si>
  <si>
    <t>联想台式电脑</t>
  </si>
  <si>
    <t>扬天AS01</t>
  </si>
  <si>
    <t>联想</t>
  </si>
  <si>
    <t>打印机</t>
  </si>
  <si>
    <t>惠普1020</t>
  </si>
  <si>
    <t>惠普</t>
  </si>
  <si>
    <t>打印、复印、传真、扫描一体机</t>
  </si>
  <si>
    <t>GAV0040</t>
  </si>
  <si>
    <t>宁波金盾</t>
  </si>
  <si>
    <t>笔记本电脑</t>
  </si>
  <si>
    <t>联想R52</t>
  </si>
  <si>
    <t>打卡机</t>
  </si>
  <si>
    <t>照相机</t>
  </si>
  <si>
    <t>F665EX</t>
  </si>
  <si>
    <t>富士</t>
  </si>
  <si>
    <t>格力空调</t>
  </si>
  <si>
    <t>KFR-72LW</t>
  </si>
  <si>
    <t>格力</t>
  </si>
  <si>
    <t>专线服务设备</t>
  </si>
  <si>
    <t>MA5616</t>
  </si>
  <si>
    <t>华为</t>
  </si>
  <si>
    <t>立式空调</t>
  </si>
  <si>
    <t>组装</t>
  </si>
  <si>
    <t>惠普组装机</t>
  </si>
  <si>
    <t>调度通讯系统</t>
  </si>
  <si>
    <t>调度室</t>
  </si>
  <si>
    <t>财务核算系统设备</t>
  </si>
  <si>
    <t>AF-1360</t>
  </si>
  <si>
    <t>深信服</t>
  </si>
  <si>
    <t>财务核算系统接入设备</t>
  </si>
  <si>
    <t>LS-3100V2-26TP-EI</t>
  </si>
  <si>
    <t>华三通信技术有限公司</t>
  </si>
  <si>
    <t>执法网系统</t>
  </si>
  <si>
    <t>2米高</t>
  </si>
  <si>
    <t>步阳</t>
  </si>
  <si>
    <t>惠普大幅面打印机</t>
  </si>
  <si>
    <t>银宇矿</t>
  </si>
  <si>
    <t>调拨</t>
  </si>
  <si>
    <t>洗澡电热水器</t>
  </si>
  <si>
    <t>DJF55-MC</t>
  </si>
  <si>
    <t>华帝</t>
  </si>
  <si>
    <t>澡堂</t>
  </si>
  <si>
    <t>二手设备</t>
  </si>
  <si>
    <t>蒸箱</t>
  </si>
  <si>
    <t>柴油灶</t>
  </si>
  <si>
    <t>双灶</t>
  </si>
  <si>
    <t>CP1215</t>
  </si>
  <si>
    <t>SCX-4321</t>
  </si>
  <si>
    <t>KX6600</t>
  </si>
  <si>
    <t>FR999</t>
  </si>
  <si>
    <t>7500A</t>
  </si>
  <si>
    <t>电脑监控</t>
  </si>
  <si>
    <t>库房</t>
  </si>
  <si>
    <r>
      <rPr>
        <sz val="10"/>
        <color indexed="8"/>
        <rFont val="宋体"/>
        <charset val="134"/>
      </rPr>
      <t>电子设备合计</t>
    </r>
  </si>
  <si>
    <r>
      <rPr>
        <sz val="10"/>
        <color indexed="8"/>
        <rFont val="宋体"/>
        <charset val="134"/>
      </rPr>
      <t>减：电子设备减值准备</t>
    </r>
  </si>
  <si>
    <r>
      <rPr>
        <sz val="10"/>
        <rFont val="宋体"/>
        <charset val="134"/>
      </rPr>
      <t>电子设备净额</t>
    </r>
  </si>
  <si>
    <t>固定资产—土地评估明细表</t>
  </si>
  <si>
    <r>
      <rPr>
        <sz val="10"/>
        <rFont val="宋体"/>
        <charset val="134"/>
      </rPr>
      <t>表</t>
    </r>
    <r>
      <rPr>
        <sz val="10"/>
        <rFont val="Times New Roman"/>
        <charset val="134"/>
      </rPr>
      <t>4-6-8</t>
    </r>
  </si>
  <si>
    <t>证载权利人</t>
  </si>
  <si>
    <t>终止日期</t>
  </si>
  <si>
    <t>AS1</t>
  </si>
  <si>
    <t>AS2</t>
  </si>
  <si>
    <t>AS3</t>
  </si>
  <si>
    <t>AS4</t>
  </si>
  <si>
    <t>AS5</t>
  </si>
  <si>
    <t>AS6</t>
  </si>
  <si>
    <t>AS7</t>
  </si>
  <si>
    <t>AS8</t>
  </si>
  <si>
    <t>AS9</t>
  </si>
  <si>
    <t>AS10</t>
  </si>
  <si>
    <t>AS11</t>
  </si>
  <si>
    <t>AS12</t>
  </si>
  <si>
    <t>AS13</t>
  </si>
  <si>
    <t>AS14</t>
  </si>
  <si>
    <t>AS15</t>
  </si>
  <si>
    <t>AS16</t>
  </si>
  <si>
    <t>AS17</t>
  </si>
  <si>
    <t>AS18</t>
  </si>
  <si>
    <t>AS19</t>
  </si>
  <si>
    <r>
      <rPr>
        <sz val="10"/>
        <rFont val="宋体"/>
        <charset val="134"/>
      </rPr>
      <t>合</t>
    </r>
    <r>
      <rPr>
        <sz val="10"/>
        <rFont val="Times New Roman"/>
        <charset val="134"/>
      </rPr>
      <t xml:space="preserve">    </t>
    </r>
    <r>
      <rPr>
        <sz val="10"/>
        <rFont val="宋体"/>
        <charset val="134"/>
      </rPr>
      <t>计</t>
    </r>
  </si>
  <si>
    <r>
      <rPr>
        <b/>
        <sz val="16"/>
        <rFont val="黑体"/>
        <charset val="134"/>
      </rPr>
      <t>固定资产</t>
    </r>
    <r>
      <rPr>
        <b/>
        <sz val="16"/>
        <rFont val="Arial Narrow"/>
        <charset val="134"/>
      </rPr>
      <t>--</t>
    </r>
    <r>
      <rPr>
        <b/>
        <sz val="16"/>
        <rFont val="黑体"/>
        <charset val="134"/>
      </rPr>
      <t>船舶清查评估明细表</t>
    </r>
  </si>
  <si>
    <t>表4-6-9</t>
  </si>
  <si>
    <t>序号</t>
  </si>
  <si>
    <t>船舶编号</t>
  </si>
  <si>
    <t>船舶名称</t>
  </si>
  <si>
    <t>船舶类型</t>
  </si>
  <si>
    <t>建造厂家</t>
  </si>
  <si>
    <t>已行驶海里</t>
  </si>
  <si>
    <t>额定功率</t>
  </si>
  <si>
    <r>
      <rPr>
        <sz val="10"/>
        <rFont val="宋体"/>
        <charset val="134"/>
      </rPr>
      <t>额定载重</t>
    </r>
    <r>
      <rPr>
        <sz val="10"/>
        <rFont val="Times New Roman"/>
        <charset val="134"/>
      </rPr>
      <t>(</t>
    </r>
    <r>
      <rPr>
        <sz val="10"/>
        <rFont val="宋体"/>
        <charset val="134"/>
      </rPr>
      <t>客</t>
    </r>
    <r>
      <rPr>
        <sz val="10"/>
        <rFont val="Times New Roman"/>
        <charset val="134"/>
      </rPr>
      <t>)</t>
    </r>
    <r>
      <rPr>
        <sz val="10"/>
        <rFont val="宋体"/>
        <charset val="134"/>
      </rPr>
      <t>量</t>
    </r>
  </si>
  <si>
    <t>满载排水量(t)</t>
  </si>
  <si>
    <t>空载排水量(t)</t>
  </si>
  <si>
    <t>满载吃水(m)</t>
  </si>
  <si>
    <t>空载吃水(m)</t>
  </si>
  <si>
    <t>空船重量(t)</t>
  </si>
  <si>
    <t>定员(人)</t>
  </si>
  <si>
    <t>航速(节)</t>
  </si>
  <si>
    <t>航区</t>
  </si>
  <si>
    <t>船级社</t>
  </si>
  <si>
    <t>总吨位</t>
  </si>
  <si>
    <t>净吨位</t>
  </si>
  <si>
    <t>货舱涂层</t>
  </si>
  <si>
    <t>船舶主尺度</t>
  </si>
  <si>
    <t>最近一次船检情况</t>
  </si>
  <si>
    <t>主机</t>
  </si>
  <si>
    <t>发电机</t>
  </si>
  <si>
    <t>购置日期</t>
  </si>
  <si>
    <t>启用日期</t>
  </si>
  <si>
    <t>建造完成日期</t>
  </si>
  <si>
    <r>
      <rPr>
        <sz val="10"/>
        <rFont val="宋体"/>
        <charset val="134"/>
      </rPr>
      <t>合同价</t>
    </r>
    <r>
      <rPr>
        <sz val="10"/>
        <rFont val="Times New Roman"/>
        <charset val="134"/>
      </rPr>
      <t>(</t>
    </r>
    <r>
      <rPr>
        <sz val="10"/>
        <rFont val="宋体"/>
        <charset val="134"/>
      </rPr>
      <t>美元或人民币</t>
    </r>
    <r>
      <rPr>
        <sz val="10"/>
        <rFont val="Times New Roman"/>
        <charset val="134"/>
      </rPr>
      <t>)</t>
    </r>
  </si>
  <si>
    <t>备注</t>
  </si>
  <si>
    <t>船长</t>
  </si>
  <si>
    <t>型宽</t>
  </si>
  <si>
    <t>型深</t>
  </si>
  <si>
    <t>船体</t>
  </si>
  <si>
    <t>轮机</t>
  </si>
  <si>
    <t>舾装</t>
  </si>
  <si>
    <t>电气</t>
  </si>
  <si>
    <t>生产厂商、型号、功率、转速</t>
  </si>
  <si>
    <t>数量</t>
  </si>
  <si>
    <t>原动机生产厂商、型号、功率、转速</t>
  </si>
  <si>
    <t>主发电机功率(KW)</t>
  </si>
  <si>
    <r>
      <rPr>
        <sz val="10"/>
        <rFont val="宋体"/>
        <charset val="134"/>
      </rPr>
      <t>美元</t>
    </r>
    <r>
      <rPr>
        <sz val="10"/>
        <rFont val="Times New Roman"/>
        <charset val="134"/>
      </rPr>
      <t>($)</t>
    </r>
  </si>
  <si>
    <r>
      <rPr>
        <sz val="10"/>
        <rFont val="宋体"/>
        <charset val="134"/>
      </rPr>
      <t>人民币</t>
    </r>
    <r>
      <rPr>
        <sz val="10"/>
        <rFont val="Times New Roman"/>
        <charset val="134"/>
      </rPr>
      <t>(</t>
    </r>
    <r>
      <rPr>
        <sz val="10"/>
        <rFont val="宋体"/>
        <charset val="134"/>
      </rPr>
      <t>￥</t>
    </r>
    <r>
      <rPr>
        <sz val="10"/>
        <rFont val="Times New Roman"/>
        <charset val="134"/>
      </rPr>
      <t>)</t>
    </r>
  </si>
  <si>
    <t>原值</t>
  </si>
  <si>
    <t>净值</t>
  </si>
  <si>
    <r>
      <rPr>
        <sz val="10"/>
        <rFont val="宋体"/>
        <charset val="134"/>
      </rPr>
      <t>成新率</t>
    </r>
    <r>
      <rPr>
        <sz val="10"/>
        <rFont val="Arial Narrow"/>
        <charset val="134"/>
      </rPr>
      <t>%</t>
    </r>
  </si>
  <si>
    <t>AT1</t>
  </si>
  <si>
    <t>AT2</t>
  </si>
  <si>
    <t>AT3</t>
  </si>
  <si>
    <t>AT4</t>
  </si>
  <si>
    <t>AT5</t>
  </si>
  <si>
    <t>AT6</t>
  </si>
  <si>
    <t>AT7</t>
  </si>
  <si>
    <t>AT8</t>
  </si>
  <si>
    <t>AT9</t>
  </si>
  <si>
    <t>AT10</t>
  </si>
  <si>
    <t>AT11</t>
  </si>
  <si>
    <t>AT12</t>
  </si>
  <si>
    <t>AT13</t>
  </si>
  <si>
    <t>AT14</t>
  </si>
  <si>
    <t>AT15</t>
  </si>
  <si>
    <t>AT16</t>
  </si>
  <si>
    <t>AT17</t>
  </si>
  <si>
    <t>船舶合计</t>
  </si>
  <si>
    <t>减：船舶减值准备</t>
  </si>
  <si>
    <t>船舶净额</t>
  </si>
  <si>
    <t>在建工程汇总表</t>
  </si>
  <si>
    <r>
      <rPr>
        <sz val="10"/>
        <rFont val="宋体"/>
        <charset val="134"/>
      </rPr>
      <t>表</t>
    </r>
    <r>
      <rPr>
        <sz val="10"/>
        <rFont val="Times New Roman"/>
        <charset val="134"/>
      </rPr>
      <t>4-7</t>
    </r>
  </si>
  <si>
    <t>4-7-1</t>
  </si>
  <si>
    <r>
      <rPr>
        <sz val="10"/>
        <rFont val="宋体"/>
        <charset val="134"/>
      </rPr>
      <t>在建工程</t>
    </r>
    <r>
      <rPr>
        <sz val="10"/>
        <rFont val="Times New Roman"/>
        <charset val="134"/>
      </rPr>
      <t>—</t>
    </r>
    <r>
      <rPr>
        <sz val="10"/>
        <rFont val="宋体"/>
        <charset val="134"/>
      </rPr>
      <t>土建工程</t>
    </r>
  </si>
  <si>
    <t>4-7-2</t>
  </si>
  <si>
    <r>
      <rPr>
        <sz val="10"/>
        <rFont val="宋体"/>
        <charset val="134"/>
      </rPr>
      <t>在建工程</t>
    </r>
    <r>
      <rPr>
        <sz val="10"/>
        <rFont val="Times New Roman"/>
        <charset val="134"/>
      </rPr>
      <t>—</t>
    </r>
    <r>
      <rPr>
        <sz val="10"/>
        <rFont val="宋体"/>
        <charset val="134"/>
      </rPr>
      <t>设备安装工程</t>
    </r>
  </si>
  <si>
    <t>4-7-3</t>
  </si>
  <si>
    <t>待摊投资</t>
  </si>
  <si>
    <r>
      <rPr>
        <sz val="10"/>
        <rFont val="宋体"/>
        <charset val="134"/>
      </rPr>
      <t>在建工程合计</t>
    </r>
  </si>
  <si>
    <r>
      <rPr>
        <sz val="10"/>
        <rFont val="宋体"/>
        <charset val="134"/>
      </rPr>
      <t>减：在建工程减值准备</t>
    </r>
  </si>
  <si>
    <r>
      <rPr>
        <sz val="10"/>
        <rFont val="宋体"/>
        <charset val="134"/>
      </rPr>
      <t>在建工程净额</t>
    </r>
  </si>
  <si>
    <t>在建工程—土建工程明细表</t>
  </si>
  <si>
    <r>
      <rPr>
        <sz val="10"/>
        <rFont val="宋体"/>
        <charset val="134"/>
      </rPr>
      <t>表</t>
    </r>
    <r>
      <rPr>
        <sz val="10"/>
        <rFont val="Times New Roman"/>
        <charset val="134"/>
      </rPr>
      <t>4-7-1</t>
    </r>
  </si>
  <si>
    <t>规格尺寸</t>
  </si>
  <si>
    <t>建成日期/发生日期</t>
  </si>
  <si>
    <r>
      <rPr>
        <sz val="10"/>
        <rFont val="宋体"/>
        <charset val="134"/>
      </rPr>
      <t>建筑面积</t>
    </r>
    <r>
      <rPr>
        <sz val="10"/>
        <rFont val="Times New Roman"/>
        <charset val="134"/>
      </rPr>
      <t>/</t>
    </r>
    <r>
      <rPr>
        <sz val="10"/>
        <rFont val="宋体"/>
        <charset val="134"/>
      </rPr>
      <t>容积
（</t>
    </r>
    <r>
      <rPr>
        <sz val="10"/>
        <rFont val="Times New Roman"/>
        <charset val="134"/>
      </rPr>
      <t>m</t>
    </r>
    <r>
      <rPr>
        <vertAlign val="superscript"/>
        <sz val="10"/>
        <rFont val="Times New Roman"/>
        <charset val="134"/>
      </rPr>
      <t>2</t>
    </r>
    <r>
      <rPr>
        <sz val="10"/>
        <rFont val="Times New Roman"/>
        <charset val="134"/>
      </rPr>
      <t>/m</t>
    </r>
    <r>
      <rPr>
        <vertAlign val="superscript"/>
        <sz val="10"/>
        <rFont val="Times New Roman"/>
        <charset val="134"/>
      </rPr>
      <t>3</t>
    </r>
    <r>
      <rPr>
        <sz val="10"/>
        <rFont val="宋体"/>
        <charset val="134"/>
      </rPr>
      <t>）</t>
    </r>
  </si>
  <si>
    <r>
      <rPr>
        <sz val="10"/>
        <rFont val="宋体"/>
        <charset val="134"/>
      </rPr>
      <t>形象进度</t>
    </r>
  </si>
  <si>
    <r>
      <rPr>
        <sz val="10"/>
        <rFont val="宋体"/>
        <charset val="134"/>
      </rPr>
      <t>付款比例</t>
    </r>
  </si>
  <si>
    <r>
      <rPr>
        <sz val="10"/>
        <rFont val="宋体"/>
        <charset val="134"/>
      </rPr>
      <t>概算金额</t>
    </r>
    <r>
      <rPr>
        <sz val="10"/>
        <rFont val="Times New Roman"/>
        <charset val="134"/>
      </rPr>
      <t>(</t>
    </r>
    <r>
      <rPr>
        <sz val="10"/>
        <rFont val="宋体"/>
        <charset val="134"/>
      </rPr>
      <t>元</t>
    </r>
    <r>
      <rPr>
        <sz val="10"/>
        <rFont val="Times New Roman"/>
        <charset val="134"/>
      </rPr>
      <t>)</t>
    </r>
  </si>
  <si>
    <r>
      <rPr>
        <sz val="10"/>
        <rFont val="宋体"/>
        <charset val="134"/>
      </rPr>
      <t xml:space="preserve">建筑规划许可证
</t>
    </r>
    <r>
      <rPr>
        <sz val="10"/>
        <rFont val="Times New Roman"/>
        <charset val="134"/>
      </rPr>
      <t>(</t>
    </r>
    <r>
      <rPr>
        <sz val="10"/>
        <rFont val="宋体"/>
        <charset val="134"/>
      </rPr>
      <t>有</t>
    </r>
    <r>
      <rPr>
        <sz val="10"/>
        <rFont val="Times New Roman"/>
        <charset val="134"/>
      </rPr>
      <t>/</t>
    </r>
    <r>
      <rPr>
        <sz val="10"/>
        <rFont val="宋体"/>
        <charset val="134"/>
      </rPr>
      <t>无</t>
    </r>
    <r>
      <rPr>
        <sz val="10"/>
        <rFont val="Times New Roman"/>
        <charset val="134"/>
      </rPr>
      <t>)</t>
    </r>
  </si>
  <si>
    <r>
      <rPr>
        <sz val="10"/>
        <rFont val="宋体"/>
        <charset val="134"/>
      </rPr>
      <t xml:space="preserve">建筑开工许可证
</t>
    </r>
    <r>
      <rPr>
        <sz val="10"/>
        <rFont val="Times New Roman"/>
        <charset val="134"/>
      </rPr>
      <t>(</t>
    </r>
    <r>
      <rPr>
        <sz val="10"/>
        <rFont val="宋体"/>
        <charset val="134"/>
      </rPr>
      <t>有</t>
    </r>
    <r>
      <rPr>
        <sz val="10"/>
        <rFont val="Times New Roman"/>
        <charset val="134"/>
      </rPr>
      <t>/</t>
    </r>
    <r>
      <rPr>
        <sz val="10"/>
        <rFont val="宋体"/>
        <charset val="134"/>
      </rPr>
      <t>无</t>
    </r>
    <r>
      <rPr>
        <sz val="10"/>
        <rFont val="Times New Roman"/>
        <charset val="134"/>
      </rPr>
      <t>)</t>
    </r>
  </si>
  <si>
    <t>副井井口防洪沟工程</t>
  </si>
  <si>
    <t>石砌/毛石</t>
  </si>
  <si>
    <t>50*0.6*0.4</t>
  </si>
  <si>
    <t>m³</t>
  </si>
  <si>
    <t>已坍塌</t>
  </si>
  <si>
    <t>石砌20m，毛30m，已坍塌</t>
  </si>
  <si>
    <t>风井场地</t>
  </si>
  <si>
    <t>20m*20m</t>
  </si>
  <si>
    <t>拆分评估</t>
  </si>
  <si>
    <t>2-1</t>
  </si>
  <si>
    <t>风井安全通道工程</t>
  </si>
  <si>
    <t>混凝土浇筑</t>
  </si>
  <si>
    <t>圆拱/断面2㎡</t>
  </si>
  <si>
    <t>m</t>
  </si>
  <si>
    <t>2-2</t>
  </si>
  <si>
    <t>风洞、防爆门、防爆筒工程</t>
  </si>
  <si>
    <t>2段/圆拱/断面10㎡</t>
  </si>
  <si>
    <t>2-3</t>
  </si>
  <si>
    <t>风井场地土石方回填工程</t>
  </si>
  <si>
    <t>煤矸石、黄土</t>
  </si>
  <si>
    <t>30*20</t>
  </si>
  <si>
    <t>2-4</t>
  </si>
  <si>
    <t>风井场地道路及引风机基础</t>
  </si>
  <si>
    <t>4*500</t>
  </si>
  <si>
    <t>2-5</t>
  </si>
  <si>
    <t>风机房值班室工程</t>
  </si>
  <si>
    <t>砖混</t>
  </si>
  <si>
    <t>15*8*3</t>
  </si>
  <si>
    <t>㎡</t>
  </si>
  <si>
    <t>井口宿舍、调度室等14项零星工程</t>
  </si>
  <si>
    <t>评估值已含在各项工程中</t>
  </si>
  <si>
    <t>主井口皮带机头房工程</t>
  </si>
  <si>
    <t>钢结构</t>
  </si>
  <si>
    <t>10*4*4.15</t>
  </si>
  <si>
    <t>主井皮带机机头基础及主井口上部山体开挖工程</t>
  </si>
  <si>
    <t>石砌</t>
  </si>
  <si>
    <t>4*4</t>
  </si>
  <si>
    <t>污水处理</t>
  </si>
  <si>
    <t>矿井13*8*9/生活5*4*3</t>
  </si>
  <si>
    <t>含设备</t>
  </si>
  <si>
    <t>主井井口房工程</t>
  </si>
  <si>
    <t>15.5*5.5*4.8</t>
  </si>
  <si>
    <t>含挡墙</t>
  </si>
  <si>
    <t>引风道及通风机平台工程</t>
  </si>
  <si>
    <t>混凝土</t>
  </si>
  <si>
    <t>20m*15m</t>
  </si>
  <si>
    <t>含地基，土方回填，挡墙，排水沟，与170项为同一资产</t>
  </si>
  <si>
    <t>消防水池</t>
  </si>
  <si>
    <t>200方</t>
  </si>
  <si>
    <t>双回路供电工程</t>
  </si>
  <si>
    <t>公里</t>
  </si>
  <si>
    <t>含设备(设备未安装)</t>
  </si>
  <si>
    <t>主斜井绞车基础挡墙及绞车安装</t>
  </si>
  <si>
    <t>毛石砌筑</t>
  </si>
  <si>
    <t>深井</t>
  </si>
  <si>
    <t>直径0.8m</t>
  </si>
  <si>
    <t>原主井口沟坝</t>
  </si>
  <si>
    <t>20m*3m</t>
  </si>
  <si>
    <t>已拆除</t>
  </si>
  <si>
    <t>2011年古交政府封闭技咨井口时拆除</t>
  </si>
  <si>
    <t>主井皮带防雨棚</t>
  </si>
  <si>
    <t>彩钢</t>
  </si>
  <si>
    <t>22*4*4.15</t>
  </si>
  <si>
    <t>联合建筑工程（装饰材料）</t>
  </si>
  <si>
    <t>3层，56米长，15.3米宽，10.5米高</t>
  </si>
  <si>
    <t>属于甲供材料，已包含在建筑内。在联合建筑中评估</t>
  </si>
  <si>
    <t>回风立井彩钢房及30立方米蓄水池</t>
  </si>
  <si>
    <t>30m³</t>
  </si>
  <si>
    <t>100立方米中转水池</t>
  </si>
  <si>
    <t>100m³</t>
  </si>
  <si>
    <t>主井口混泥土护坡及皮带机头至绞车房</t>
  </si>
  <si>
    <t>毛石混凝土</t>
  </si>
  <si>
    <t>32*5</t>
  </si>
  <si>
    <t>四通一平工程</t>
  </si>
  <si>
    <t>回风立井架线工程</t>
  </si>
  <si>
    <t>1500m</t>
  </si>
  <si>
    <t>场区道路工程</t>
  </si>
  <si>
    <t>50*6.5</t>
  </si>
  <si>
    <t>路基护坡</t>
  </si>
  <si>
    <t>长50米，高6.5米</t>
  </si>
  <si>
    <t>主井井口房地基处理工程</t>
  </si>
  <si>
    <t>浇筑</t>
  </si>
  <si>
    <t>15.5*5.5*1</t>
  </si>
  <si>
    <t>砖木</t>
  </si>
  <si>
    <r>
      <rPr>
        <sz val="10"/>
        <rFont val="宋体"/>
        <charset val="134"/>
      </rPr>
      <t>高</t>
    </r>
    <r>
      <rPr>
        <sz val="10"/>
        <rFont val="Times New Roman"/>
        <charset val="134"/>
      </rPr>
      <t>2.5</t>
    </r>
    <r>
      <rPr>
        <sz val="10"/>
        <rFont val="宋体"/>
        <charset val="134"/>
      </rPr>
      <t>米</t>
    </r>
  </si>
  <si>
    <t>1号绞车房</t>
  </si>
  <si>
    <t>20㎡</t>
  </si>
  <si>
    <t>2号绞车房</t>
  </si>
  <si>
    <t>长6米，宽4米，高3米</t>
  </si>
  <si>
    <t>15*8*7</t>
  </si>
  <si>
    <t>30㎡</t>
  </si>
  <si>
    <t>现用主井口改扩建时拆除</t>
  </si>
  <si>
    <t>回风立井山体护坡挡墙、排水沟</t>
  </si>
  <si>
    <t>80*5*1</t>
  </si>
  <si>
    <t>已倒塌</t>
  </si>
  <si>
    <t>高山水池</t>
  </si>
  <si>
    <t>热力管网地沟</t>
  </si>
  <si>
    <t>材料库大院</t>
  </si>
  <si>
    <t>130*30*2.5</t>
  </si>
  <si>
    <t>地面火药库防护栏</t>
  </si>
  <si>
    <t>200m</t>
  </si>
  <si>
    <t>建设新炸药库时拆除</t>
  </si>
  <si>
    <t>职工宿舍</t>
  </si>
  <si>
    <t>60㎡</t>
  </si>
  <si>
    <t>准备建设储煤棚时拆除</t>
  </si>
  <si>
    <t>机头房</t>
  </si>
  <si>
    <t>15㎡</t>
  </si>
  <si>
    <t>办公房</t>
  </si>
  <si>
    <t>厨房</t>
  </si>
  <si>
    <t>炸药库</t>
  </si>
  <si>
    <t>拆除旧炸药库新建，拆分评估</t>
  </si>
  <si>
    <t>40-1</t>
  </si>
  <si>
    <t>硐室2个</t>
  </si>
  <si>
    <t>40-2</t>
  </si>
  <si>
    <t>房子5间</t>
  </si>
  <si>
    <t>煤矿门房</t>
  </si>
  <si>
    <t>道路硬化施工时拆除</t>
  </si>
  <si>
    <t>后院门房</t>
  </si>
  <si>
    <r>
      <rPr>
        <sz val="10"/>
        <rFont val="宋体"/>
        <charset val="134"/>
      </rPr>
      <t>高</t>
    </r>
    <r>
      <rPr>
        <sz val="10"/>
        <rFont val="Times New Roman"/>
        <charset val="134"/>
      </rPr>
      <t>3</t>
    </r>
    <r>
      <rPr>
        <sz val="10"/>
        <rFont val="宋体"/>
        <charset val="134"/>
      </rPr>
      <t>米</t>
    </r>
  </si>
  <si>
    <t>煤矿大门</t>
  </si>
  <si>
    <t>砖</t>
  </si>
  <si>
    <t>4*3*4.5</t>
  </si>
  <si>
    <t>大门（铁门）</t>
  </si>
  <si>
    <t>铁门</t>
  </si>
  <si>
    <t>4*3*</t>
  </si>
  <si>
    <t>楼门</t>
  </si>
  <si>
    <t>22.8**</t>
  </si>
  <si>
    <t>道路硬化施工时拆除。</t>
  </si>
  <si>
    <t>炸药库大门</t>
  </si>
  <si>
    <t>砖铁</t>
  </si>
  <si>
    <t>10**4</t>
  </si>
  <si>
    <t>煤矿车库大门</t>
  </si>
  <si>
    <t>铁皮、角钢</t>
  </si>
  <si>
    <t>2米*2.5米</t>
  </si>
  <si>
    <t>架设井口供水管道、供热管道时拆除</t>
  </si>
  <si>
    <t>大门（3个）</t>
  </si>
  <si>
    <t>办公区亮化、美化时拆除</t>
  </si>
  <si>
    <t>取暖工程</t>
  </si>
  <si>
    <t>1000米</t>
  </si>
  <si>
    <t>场区道路硬化</t>
  </si>
  <si>
    <t>10*700</t>
  </si>
  <si>
    <t>联合建筑</t>
  </si>
  <si>
    <t>框架</t>
  </si>
  <si>
    <t>案例</t>
  </si>
  <si>
    <t>在联合建筑中评估</t>
  </si>
  <si>
    <t>100㎡</t>
  </si>
  <si>
    <t>建设新炸药库时拆除。</t>
  </si>
  <si>
    <t>二层库房</t>
  </si>
  <si>
    <t>半框架</t>
  </si>
  <si>
    <t>37米长，10米宽，2层，7米高</t>
  </si>
  <si>
    <t>小库房</t>
  </si>
  <si>
    <t>长7m，宽4m，高4米</t>
  </si>
  <si>
    <t>锅炉房</t>
  </si>
  <si>
    <r>
      <rPr>
        <sz val="10"/>
        <rFont val="宋体"/>
        <charset val="134"/>
      </rPr>
      <t>高</t>
    </r>
    <r>
      <rPr>
        <sz val="10"/>
        <rFont val="Times New Roman"/>
        <charset val="134"/>
      </rPr>
      <t>11</t>
    </r>
    <r>
      <rPr>
        <sz val="10"/>
        <rFont val="宋体"/>
        <charset val="134"/>
      </rPr>
      <t>米</t>
    </r>
  </si>
  <si>
    <t>补：配电室房</t>
  </si>
  <si>
    <t>6米长，4米宽，3米高</t>
  </si>
  <si>
    <t>扩建回风立井时拆除</t>
  </si>
  <si>
    <t>油库3间</t>
  </si>
  <si>
    <t>长12米，宽8米，高4米</t>
  </si>
  <si>
    <t>职工食堂</t>
  </si>
  <si>
    <t>24米长，4米宽，高3.5米</t>
  </si>
  <si>
    <t>大车库</t>
  </si>
  <si>
    <t>长8米，宽4米，高3.5米</t>
  </si>
  <si>
    <t>汽车维修房</t>
  </si>
  <si>
    <t>长8米，宽3米，高3米</t>
  </si>
  <si>
    <t>小食堂</t>
  </si>
  <si>
    <t>救护队归置场地时拆除</t>
  </si>
  <si>
    <t>厕所</t>
  </si>
  <si>
    <r>
      <rPr>
        <sz val="10"/>
        <rFont val="Times New Roman"/>
        <charset val="134"/>
      </rPr>
      <t>3</t>
    </r>
    <r>
      <rPr>
        <sz val="10"/>
        <rFont val="宋体"/>
        <charset val="134"/>
      </rPr>
      <t>米高</t>
    </r>
  </si>
  <si>
    <t>办公楼</t>
  </si>
  <si>
    <t>3层11米</t>
  </si>
  <si>
    <t>3层，38米长，12米宽，11米高</t>
  </si>
  <si>
    <t>职工澡堂</t>
  </si>
  <si>
    <t>15米长，6米宽，3米高</t>
  </si>
  <si>
    <t>茶炉房</t>
  </si>
  <si>
    <t>10㎡</t>
  </si>
  <si>
    <t>门房</t>
  </si>
  <si>
    <t>3米长，4米宽，3米高</t>
  </si>
  <si>
    <t>大门房</t>
  </si>
  <si>
    <t>车库（两层）</t>
  </si>
  <si>
    <t>50米长，6米宽，8米高，2层</t>
  </si>
  <si>
    <t>职工宿舍（两层）</t>
  </si>
  <si>
    <t>50米长，6米宽，8米高，3层</t>
  </si>
  <si>
    <t>增加一层简易钢结构3米高，建筑面积合计为900平方米</t>
  </si>
  <si>
    <t>小车库</t>
  </si>
  <si>
    <t>4米宽，8米长，3.5米高</t>
  </si>
  <si>
    <t>家属住房</t>
  </si>
  <si>
    <t>7排，每排15米长。5米宽。</t>
  </si>
  <si>
    <t>家属门面房</t>
  </si>
  <si>
    <t>9米长，5米宽，3米高</t>
  </si>
  <si>
    <t>主井房4间</t>
  </si>
  <si>
    <t>长12米，宽4米，高2.5米高</t>
  </si>
  <si>
    <t>山上小房</t>
  </si>
  <si>
    <t>小厕所</t>
  </si>
  <si>
    <t>5*7*3米高</t>
  </si>
  <si>
    <t>矿办公室</t>
  </si>
  <si>
    <t>每间5米宽，7米长，3米高）4间</t>
  </si>
  <si>
    <t>每间5米宽，7米长，3米高，7间</t>
  </si>
  <si>
    <t>高炉房</t>
  </si>
  <si>
    <t>7.4米长，5米高，3米高</t>
  </si>
  <si>
    <t>洗澡堂</t>
  </si>
  <si>
    <t>7.4米长，4米宽，3米高，29.6㎡</t>
  </si>
  <si>
    <t>大门外房</t>
  </si>
  <si>
    <t>8米长，5米宽，3米高</t>
  </si>
  <si>
    <t>地基2间</t>
  </si>
  <si>
    <t>3m*6m</t>
  </si>
  <si>
    <t>新建调度室拆除</t>
  </si>
  <si>
    <t>长51.5—17米，宽6米，高3米</t>
  </si>
  <si>
    <t>已拆除17米</t>
  </si>
  <si>
    <t>养狗房</t>
  </si>
  <si>
    <t>不锈钢</t>
  </si>
  <si>
    <t>3㎡</t>
  </si>
  <si>
    <t>煤矿围墙</t>
  </si>
  <si>
    <t>0.24*3</t>
  </si>
  <si>
    <t>菜窖</t>
  </si>
  <si>
    <t>水泥盖板</t>
  </si>
  <si>
    <t>1.5*3.5*2</t>
  </si>
  <si>
    <t>车棚</t>
  </si>
  <si>
    <t>22.5*3.3*2.8</t>
  </si>
  <si>
    <t>家属院围墙</t>
  </si>
  <si>
    <t>0.24*2.8</t>
  </si>
  <si>
    <t>投资煤矿围墙</t>
  </si>
  <si>
    <t>井口坝</t>
  </si>
  <si>
    <t>15*1.5*3.7</t>
  </si>
  <si>
    <t>水渠</t>
  </si>
  <si>
    <t>3*1</t>
  </si>
  <si>
    <t>硬化路面</t>
  </si>
  <si>
    <t>水泥</t>
  </si>
  <si>
    <t>5*70</t>
  </si>
  <si>
    <t>围墙</t>
  </si>
  <si>
    <t>0.24*2.5</t>
  </si>
  <si>
    <t>坍塌150m共200㎡</t>
  </si>
  <si>
    <t>0.24*2.3</t>
  </si>
  <si>
    <t>绞车房坝用石头</t>
  </si>
  <si>
    <t>炸药库围墙</t>
  </si>
  <si>
    <t>2.7h</t>
  </si>
  <si>
    <t>副井绞车房基础</t>
  </si>
  <si>
    <t>22*1*3</t>
  </si>
  <si>
    <t>场外骨轮基础1</t>
  </si>
  <si>
    <t>22*0.24*2</t>
  </si>
  <si>
    <t>场外骨轮基础2</t>
  </si>
  <si>
    <t>22*0.8*1</t>
  </si>
  <si>
    <t>场地护坝</t>
  </si>
  <si>
    <t>15*15*12</t>
  </si>
  <si>
    <t>路灯</t>
  </si>
  <si>
    <t>铁杆</t>
  </si>
  <si>
    <t xml:space="preserve"> 8米高</t>
  </si>
  <si>
    <t>主井整改工程</t>
  </si>
  <si>
    <t>在固定资产井巷工程中评估</t>
  </si>
  <si>
    <t>8#煤库上口措施巷</t>
  </si>
  <si>
    <t>9#绕道扩刷</t>
  </si>
  <si>
    <t>井下主水泵房</t>
  </si>
  <si>
    <t>主变电所及通道</t>
  </si>
  <si>
    <t>井底水仓</t>
  </si>
  <si>
    <t>采区联络巷</t>
  </si>
  <si>
    <t>9#集中皮带巷</t>
  </si>
  <si>
    <t>采区回风巷</t>
  </si>
  <si>
    <t>回风立井与回风大巷连接处</t>
  </si>
  <si>
    <t>回风立井（包括梯子间安装）</t>
  </si>
  <si>
    <t>集中回风大巷</t>
  </si>
  <si>
    <t>井底车场及大巷</t>
  </si>
  <si>
    <t>消防材料库</t>
  </si>
  <si>
    <t>8#绕道</t>
  </si>
  <si>
    <t>主斜井</t>
  </si>
  <si>
    <t>副斜井</t>
  </si>
  <si>
    <t>回风斜井</t>
  </si>
  <si>
    <t>原主井</t>
  </si>
  <si>
    <t>封闭原技咨煤矿副井</t>
  </si>
  <si>
    <t>井筒</t>
  </si>
  <si>
    <t>主斜井井筒</t>
  </si>
  <si>
    <t>回风立井</t>
  </si>
  <si>
    <t>回风暗立井</t>
  </si>
  <si>
    <t>副斜井井筒（扩刷）</t>
  </si>
  <si>
    <t>回风立井安全出口</t>
  </si>
  <si>
    <t>回风立井风硐</t>
  </si>
  <si>
    <t>回风立井防爆门基础</t>
  </si>
  <si>
    <t>1#水仓</t>
  </si>
  <si>
    <t>2#水仓</t>
  </si>
  <si>
    <t>3#水仓</t>
  </si>
  <si>
    <t>4#水仓</t>
  </si>
  <si>
    <t>9#临时配电点</t>
  </si>
  <si>
    <t>主井行人绕道</t>
  </si>
  <si>
    <t>9#层煤库绕道</t>
  </si>
  <si>
    <t>9#采区轨道巷</t>
  </si>
  <si>
    <t>9#集中轨道巷</t>
  </si>
  <si>
    <t>9#层皮带巷</t>
  </si>
  <si>
    <t>运输及回风能利用巷道40m</t>
  </si>
  <si>
    <t>运输及回风能利用巷道184m</t>
  </si>
  <si>
    <t>运输及回风能利用巷道70m</t>
  </si>
  <si>
    <t>运输及回风能利用巷道90m</t>
  </si>
  <si>
    <t>运输及回风能利用巷道236m</t>
  </si>
  <si>
    <t>运输及回风能利用巷道60m</t>
  </si>
  <si>
    <t>运输及回风能利用巷道50m</t>
  </si>
  <si>
    <t>运输及回风能利用巷道230m</t>
  </si>
  <si>
    <t>运输及回风能利用巷道224m</t>
  </si>
  <si>
    <t>运输及回风能利用巷道200m</t>
  </si>
  <si>
    <t>运输及回风能利用巷道120m</t>
  </si>
  <si>
    <t>运输及回风能利用巷道44m</t>
  </si>
  <si>
    <t>运输及回风能利用巷道48m</t>
  </si>
  <si>
    <t>运输及回风能利用巷道46m</t>
  </si>
  <si>
    <t>集中回风巷</t>
  </si>
  <si>
    <t>井下铺轨</t>
  </si>
  <si>
    <t>溜煤嘴子3个</t>
  </si>
  <si>
    <t>1#煤库</t>
  </si>
  <si>
    <t>2#煤库</t>
  </si>
  <si>
    <t>3#煤库</t>
  </si>
  <si>
    <t>砌筑密闭</t>
  </si>
  <si>
    <t>其他小水仓（共20个）</t>
  </si>
  <si>
    <r>
      <rPr>
        <sz val="10"/>
        <rFont val="宋体"/>
        <charset val="134"/>
      </rPr>
      <t>引风道及通风机平台工程</t>
    </r>
  </si>
  <si>
    <t>与第8项为同一资产</t>
  </si>
  <si>
    <t>井巷工程减值</t>
  </si>
  <si>
    <t>在建工程-待摊支出-工程管理费.职工薪酬\工资</t>
  </si>
  <si>
    <t>评估值含在对应主体中</t>
  </si>
  <si>
    <t>在建工程-待摊支出-工程管理费.职工薪酬\奖金</t>
  </si>
  <si>
    <t>在建工程-待摊支出-工程管理费.职工薪酬\职工福利</t>
  </si>
  <si>
    <t>在建工程-待摊支出-工程管理费.职工薪酬\社会保险费</t>
  </si>
  <si>
    <t>在建工程-待摊支出-工程管理费.职工薪酬\住房公积金</t>
  </si>
  <si>
    <t>在建工程-待摊支出-工程管理费.职工薪酬\工会经费</t>
  </si>
  <si>
    <t>在建工程-待摊支出-工程管理费.职工薪酬\职工教育经费</t>
  </si>
  <si>
    <t>在建工程-待摊支出-工程管理费.职工薪酬\非货币性福利</t>
  </si>
  <si>
    <t>在建工程-待摊支出-工程管理费.职工薪酬\辞退福利</t>
  </si>
  <si>
    <t>在建工程-待摊支出-工程管理费.劳务费</t>
  </si>
  <si>
    <t>在建工程-待摊支出-工程管理费.差旅费</t>
  </si>
  <si>
    <t>在建工程-待摊支出-工程管理费.办公费</t>
  </si>
  <si>
    <t>在建工程-待摊支出-工程管理费.业务招待费</t>
  </si>
  <si>
    <t>在建工程-待摊支出-工程管理费.咨询费</t>
  </si>
  <si>
    <t>在建工程-待摊支出-工程管理费.运输费</t>
  </si>
  <si>
    <t>在建工程-待摊支出-工程管理费.会议费</t>
  </si>
  <si>
    <t>在建工程-待摊支出-工程管理费.审计费</t>
  </si>
  <si>
    <t>在建工程-待摊支出-工程管理费.车辆使用费</t>
  </si>
  <si>
    <t>在建工程-待摊支出-工程管理费.车辆使用费\油气费</t>
  </si>
  <si>
    <t>在建工程-待摊支出-工程管理费.车辆使用费\路桥费</t>
  </si>
  <si>
    <t>在建工程-待摊支出-工程管理费.车辆使用费\维修费</t>
  </si>
  <si>
    <t>在建工程-待摊支出-工程管理费.车辆使用费\其他</t>
  </si>
  <si>
    <t>在建工程-待摊支出-工程管理费.印花税</t>
  </si>
  <si>
    <t>在建工程-待摊支出-工程管理费.劳保费</t>
  </si>
  <si>
    <t>在建工程-待摊支出-工程管理费.材料</t>
  </si>
  <si>
    <t>在建工程-待摊支出-工程管理费.燃料</t>
  </si>
  <si>
    <t>在建工程-待摊支出-工程管理费.折旧费用</t>
  </si>
  <si>
    <t>在建工程-待摊支出-工程管理费.电费</t>
  </si>
  <si>
    <t>在建工程-待摊支出-工程管理费.维修费</t>
  </si>
  <si>
    <t>在建工程-待摊支出-工程管理费.保险费</t>
  </si>
  <si>
    <t>在建工程-待摊支出-工程管理费.通讯费</t>
  </si>
  <si>
    <t>在建工程-待摊支出-工程管理费.房屋租赁</t>
  </si>
  <si>
    <t>在建工程-待摊支出-工程管理费.土地租赁</t>
  </si>
  <si>
    <t>在建工程-待摊支出-工程管理费.设备租赁</t>
  </si>
  <si>
    <t>在建工程-待摊支出-工程管理费.物业管理费</t>
  </si>
  <si>
    <t>在建工程-待摊支出-工程管理费.房产税</t>
  </si>
  <si>
    <t>在建工程-待摊支出-工程管理费.残疾人保障金</t>
  </si>
  <si>
    <t>在建工程-待摊支出-工程管理费.无形资产摊销费</t>
  </si>
  <si>
    <t>在建工程-待摊支出-工程管理费.低值易耗品摊销</t>
  </si>
  <si>
    <t>在建工程-待摊支出-工程管理费.环评费</t>
  </si>
  <si>
    <t>在建工程-待摊支出-工程管理费.技术服务费</t>
  </si>
  <si>
    <t>在建工程-待摊支出-工程管理费.采矿权使用费</t>
  </si>
  <si>
    <t>在建工程-待摊支出-工程管理费.设计费</t>
  </si>
  <si>
    <t>在建工程-待摊支出-工程管理费.前期工程费</t>
  </si>
  <si>
    <t>在建工程-待摊支出-工程管理费.消防安全费</t>
  </si>
  <si>
    <t>在建工程-待摊支出-工程管理费.土地复垦费</t>
  </si>
  <si>
    <t>在建工程-待摊支出-工程管理费.事故救援基金</t>
  </si>
  <si>
    <t>在建工程-待摊支出-工程管理费.培训费</t>
  </si>
  <si>
    <t>在建工程-待摊支出-工程管理费.土地使用税</t>
  </si>
  <si>
    <t>在建工程-待摊支出-工程管理费.其他费用</t>
  </si>
  <si>
    <t>在建工程-待摊支出-财务费用-资本化利息支出.-</t>
  </si>
  <si>
    <t>在建工程-待摊支出-财务费用-其他.-</t>
  </si>
  <si>
    <t>在建工程-待摊支出-监理费.-</t>
  </si>
  <si>
    <t>在建工程-待摊支出-试运行-成本.-</t>
  </si>
  <si>
    <t>在建工程-待摊支出-试运行-收入.-</t>
  </si>
  <si>
    <t>出售材料/设备</t>
  </si>
  <si>
    <t>设备租赁</t>
  </si>
  <si>
    <t>长春东煤项目部施工投入人工费用</t>
  </si>
  <si>
    <t>长春东煤项目部施工投入材料、设备</t>
  </si>
  <si>
    <t>井下密闭</t>
  </si>
  <si>
    <t>待摊支出减值</t>
  </si>
  <si>
    <r>
      <rPr>
        <sz val="10"/>
        <color indexed="8"/>
        <rFont val="宋体"/>
        <charset val="134"/>
      </rPr>
      <t>在建工程－土建工程合计</t>
    </r>
  </si>
  <si>
    <r>
      <rPr>
        <sz val="10"/>
        <color indexed="8"/>
        <rFont val="宋体"/>
        <charset val="134"/>
      </rPr>
      <t>减：在建土建工程减值准备</t>
    </r>
  </si>
  <si>
    <r>
      <rPr>
        <sz val="10"/>
        <rFont val="宋体"/>
        <charset val="134"/>
      </rPr>
      <t>在建工程－土建工程净额</t>
    </r>
  </si>
  <si>
    <t>在建工程—设备安装工程明细表</t>
  </si>
  <si>
    <r>
      <rPr>
        <sz val="10"/>
        <rFont val="宋体"/>
        <charset val="134"/>
      </rPr>
      <t>表</t>
    </r>
    <r>
      <rPr>
        <sz val="10"/>
        <rFont val="Times New Roman"/>
        <charset val="134"/>
      </rPr>
      <t>4-7-2</t>
    </r>
  </si>
  <si>
    <t>完工日期</t>
  </si>
  <si>
    <t>材质</t>
  </si>
  <si>
    <t>存放地点</t>
  </si>
  <si>
    <t>重量</t>
  </si>
  <si>
    <r>
      <rPr>
        <sz val="10"/>
        <rFont val="宋体"/>
        <charset val="134"/>
      </rPr>
      <t>设备费</t>
    </r>
  </si>
  <si>
    <r>
      <rPr>
        <sz val="10"/>
        <rFont val="宋体"/>
        <charset val="134"/>
      </rPr>
      <t>资金成本</t>
    </r>
  </si>
  <si>
    <r>
      <rPr>
        <sz val="10"/>
        <rFont val="宋体"/>
        <charset val="134"/>
      </rPr>
      <t>安装费及其他</t>
    </r>
  </si>
  <si>
    <r>
      <rPr>
        <sz val="10"/>
        <rFont val="宋体"/>
        <charset val="134"/>
      </rPr>
      <t>合计</t>
    </r>
  </si>
  <si>
    <t>矿用隔爆馈电开关</t>
  </si>
  <si>
    <t>KBZ21-400</t>
  </si>
  <si>
    <t>主扇风机</t>
  </si>
  <si>
    <t>FBCDZ-8NO20/2.2X110KW</t>
  </si>
  <si>
    <t>闲置，暂不使用</t>
  </si>
  <si>
    <t>矿用隔爆型磁力启动器</t>
  </si>
  <si>
    <t>QBZ-120</t>
  </si>
  <si>
    <r>
      <rPr>
        <sz val="10"/>
        <rFont val="宋体"/>
        <charset val="134"/>
      </rPr>
      <t>铸钢</t>
    </r>
    <r>
      <rPr>
        <sz val="10"/>
        <rFont val="Times New Roman"/>
        <charset val="134"/>
      </rPr>
      <t xml:space="preserve"> </t>
    </r>
  </si>
  <si>
    <t>9#层</t>
  </si>
  <si>
    <t>待报废，第四批淘汰设备，已拆卸</t>
  </si>
  <si>
    <t>QBZ-80</t>
  </si>
  <si>
    <t>道路灯</t>
  </si>
  <si>
    <t>12m高</t>
  </si>
  <si>
    <t>道路上</t>
  </si>
  <si>
    <t>矿用隔爆型LED巷道灯</t>
  </si>
  <si>
    <t>隔爆型LED</t>
  </si>
  <si>
    <t>主斜井筒</t>
  </si>
  <si>
    <t>调度绞车</t>
  </si>
  <si>
    <t>JD-1</t>
  </si>
  <si>
    <t>待报废，损坏严重，无使用价值，已拆卸</t>
  </si>
  <si>
    <t>矿用潜水泵</t>
  </si>
  <si>
    <t>BQW10-220/8-15</t>
  </si>
  <si>
    <t>回风巷</t>
  </si>
  <si>
    <t>0.2/0.037</t>
  </si>
  <si>
    <t>不锈钢多级离心泵</t>
  </si>
  <si>
    <t>MD-30X6</t>
  </si>
  <si>
    <t>轨道巷</t>
  </si>
  <si>
    <t>给煤机</t>
  </si>
  <si>
    <t>JLW-3Q=75-300-11N7.5KW</t>
  </si>
  <si>
    <t>主斜井筒8号层煤库</t>
  </si>
  <si>
    <t>煤电钻</t>
  </si>
  <si>
    <t>煤电钻综合保护</t>
  </si>
  <si>
    <t>钻孔测量杆</t>
  </si>
  <si>
    <t>刮板运输机</t>
  </si>
  <si>
    <t>SGB670/40</t>
  </si>
  <si>
    <t>9#煤库上</t>
  </si>
  <si>
    <t>大厅库房</t>
  </si>
  <si>
    <t>水泵</t>
  </si>
  <si>
    <t>库房大院</t>
  </si>
  <si>
    <t>0.2/0.015</t>
  </si>
  <si>
    <t>通风系统</t>
  </si>
  <si>
    <t>井下人员定位监测设备</t>
  </si>
  <si>
    <t>监测监控系统</t>
  </si>
  <si>
    <t>KJ160N</t>
  </si>
  <si>
    <t>隔爆型局部通风机</t>
  </si>
  <si>
    <t>FBDNO56/2X11</t>
  </si>
  <si>
    <t>监控机柜</t>
  </si>
  <si>
    <t>420=1X0.6X2</t>
  </si>
  <si>
    <t>风速传感器</t>
  </si>
  <si>
    <t>GFW15</t>
  </si>
  <si>
    <t>通风科</t>
  </si>
  <si>
    <t>温度传感器</t>
  </si>
  <si>
    <t>GW50</t>
  </si>
  <si>
    <t>一氧化碳传感器</t>
  </si>
  <si>
    <t>GTH500</t>
  </si>
  <si>
    <t>供电系统</t>
  </si>
  <si>
    <t>统购材料，已出库</t>
  </si>
  <si>
    <t>真空断路器</t>
  </si>
  <si>
    <t>ZW8-12G/630-10.5</t>
  </si>
  <si>
    <t>火药库边杆上</t>
  </si>
  <si>
    <t>电缆</t>
  </si>
  <si>
    <t>10KV3*35</t>
  </si>
  <si>
    <t>矿井使用</t>
  </si>
  <si>
    <t>突压电话</t>
  </si>
  <si>
    <t>声能</t>
  </si>
  <si>
    <t>紧急呼救器</t>
  </si>
  <si>
    <t>声能800/B</t>
  </si>
  <si>
    <t>引路线</t>
  </si>
  <si>
    <t>呼吸校验代</t>
  </si>
  <si>
    <t>AJ12型</t>
  </si>
  <si>
    <t>矿灯充电架</t>
  </si>
  <si>
    <t>ZBS-104</t>
  </si>
  <si>
    <t>充灯房</t>
  </si>
  <si>
    <t>真空电磁启动器</t>
  </si>
  <si>
    <r>
      <rPr>
        <sz val="10"/>
        <rFont val="宋体"/>
        <charset val="134"/>
      </rPr>
      <t>密闭</t>
    </r>
    <r>
      <rPr>
        <sz val="10"/>
        <rFont val="Times New Roman"/>
        <charset val="134"/>
      </rPr>
      <t>,</t>
    </r>
    <r>
      <rPr>
        <sz val="10"/>
        <rFont val="宋体"/>
        <charset val="134"/>
      </rPr>
      <t>第四批淘汰设备</t>
    </r>
  </si>
  <si>
    <t>隔爆型真空电磁开关</t>
  </si>
  <si>
    <t>高压真空断路器</t>
  </si>
  <si>
    <t>ZW8-12G/P630-10.5</t>
  </si>
  <si>
    <t>使用：火药库边杆上</t>
  </si>
  <si>
    <t>隔爆型真空电磁启动器</t>
  </si>
  <si>
    <t>主井口</t>
  </si>
  <si>
    <t>地测科</t>
  </si>
  <si>
    <t>开关</t>
  </si>
  <si>
    <t>QBZ-30</t>
  </si>
  <si>
    <t>井下8#层</t>
  </si>
  <si>
    <t>瞬变电磁仪YCS40</t>
  </si>
  <si>
    <t>YCS40</t>
  </si>
  <si>
    <t>读卡器</t>
  </si>
  <si>
    <t>KJ301-F</t>
  </si>
  <si>
    <t>光电转换器</t>
  </si>
  <si>
    <t>通信接口</t>
  </si>
  <si>
    <t>远程断电器</t>
  </si>
  <si>
    <t>9#层变电所更换</t>
  </si>
  <si>
    <t>电源避雷器</t>
  </si>
  <si>
    <t>大院库房</t>
  </si>
  <si>
    <t>低压开关柜</t>
  </si>
  <si>
    <t>GGD</t>
  </si>
  <si>
    <t>高压开关柜</t>
  </si>
  <si>
    <t>KYN28</t>
  </si>
  <si>
    <t>移动变电站</t>
  </si>
  <si>
    <t>主井山上</t>
  </si>
  <si>
    <t>交流接触器</t>
  </si>
  <si>
    <t>东尼变速箱</t>
  </si>
  <si>
    <t>汽车上</t>
  </si>
  <si>
    <t>技措队焊工</t>
  </si>
  <si>
    <t>地面设备</t>
  </si>
  <si>
    <t>地面</t>
  </si>
  <si>
    <t>开关QBZ-120</t>
  </si>
  <si>
    <t>80真空开关</t>
  </si>
  <si>
    <t>防爆开关</t>
  </si>
  <si>
    <t>主皮带</t>
  </si>
  <si>
    <t>380m</t>
  </si>
  <si>
    <t>主井</t>
  </si>
  <si>
    <t>皮带两部、电动滚筒</t>
  </si>
  <si>
    <t>部</t>
  </si>
  <si>
    <t>皮带</t>
  </si>
  <si>
    <t>水泵15KW</t>
  </si>
  <si>
    <t>15KW</t>
  </si>
  <si>
    <t>救护队库房</t>
  </si>
  <si>
    <t>水泵3KW</t>
  </si>
  <si>
    <t>3KW</t>
  </si>
  <si>
    <t>水泵37KW</t>
  </si>
  <si>
    <t xml:space="preserve">37KW </t>
  </si>
  <si>
    <t>水泵150米3寸37KW</t>
  </si>
  <si>
    <t>水泵100米2寸22KW</t>
  </si>
  <si>
    <t>22KW</t>
  </si>
  <si>
    <t>水泵3KW扬称20米-40米3寸</t>
  </si>
  <si>
    <t>联建库房</t>
  </si>
  <si>
    <t>0.2/0.003</t>
  </si>
  <si>
    <t>多节深井泵18KW</t>
  </si>
  <si>
    <t>18KW</t>
  </si>
  <si>
    <t>0.2/0.018</t>
  </si>
  <si>
    <t>风机11KW局扇JBT52-2</t>
  </si>
  <si>
    <t>11KW</t>
  </si>
  <si>
    <t>风机22KW局扇JBT52-2</t>
  </si>
  <si>
    <t>风机55KW局扇JBT52-2</t>
  </si>
  <si>
    <t>55KW</t>
  </si>
  <si>
    <t>回风井.在用</t>
  </si>
  <si>
    <t>一台在用，一台待报废</t>
  </si>
  <si>
    <t>风机2.2KW局扇JBT52-2</t>
  </si>
  <si>
    <t>2.2KW</t>
  </si>
  <si>
    <t>风机房</t>
  </si>
  <si>
    <t>25KW绞车</t>
  </si>
  <si>
    <t>25KW</t>
  </si>
  <si>
    <t>55KW绞车</t>
  </si>
  <si>
    <t>库房大院.技措队</t>
  </si>
  <si>
    <t>农用时风牌三轮车小型</t>
  </si>
  <si>
    <t>农用时风牌三轮车大型</t>
  </si>
  <si>
    <t>3m3</t>
  </si>
  <si>
    <t>储水井</t>
  </si>
  <si>
    <t>后大门旁</t>
  </si>
  <si>
    <t>双相柜</t>
  </si>
  <si>
    <t>油库房</t>
  </si>
  <si>
    <t>20吨油罐</t>
  </si>
  <si>
    <t>20T</t>
  </si>
  <si>
    <t>地中衡</t>
  </si>
  <si>
    <t>30吨油罐</t>
  </si>
  <si>
    <t>30T</t>
  </si>
  <si>
    <t>50吨油罐</t>
  </si>
  <si>
    <t>50T</t>
  </si>
  <si>
    <t>横担</t>
  </si>
  <si>
    <t>烂线库房</t>
  </si>
  <si>
    <t>飞机头全套</t>
  </si>
  <si>
    <t>水泵4寸55KW不锈钢</t>
  </si>
  <si>
    <t>8#层界外排水</t>
  </si>
  <si>
    <t>0.2/0.055</t>
  </si>
  <si>
    <t>主、副井、炸药库运行监控</t>
  </si>
  <si>
    <t>大院</t>
  </si>
  <si>
    <t>皮带机</t>
  </si>
  <si>
    <t>360m650</t>
  </si>
  <si>
    <t>450m650</t>
  </si>
  <si>
    <t>普通55KW六级电机</t>
  </si>
  <si>
    <t>四级电机</t>
  </si>
  <si>
    <t>45KW六级电机</t>
  </si>
  <si>
    <t xml:space="preserve">45KW </t>
  </si>
  <si>
    <t>0.2/0.045</t>
  </si>
  <si>
    <t>37KW六级电机</t>
  </si>
  <si>
    <t>37KW四级电机</t>
  </si>
  <si>
    <t xml:space="preserve">15KW </t>
  </si>
  <si>
    <t>15KW二级电机</t>
  </si>
  <si>
    <t>15KW四级电机</t>
  </si>
  <si>
    <t>75KW</t>
  </si>
  <si>
    <t>0.2/0.075</t>
  </si>
  <si>
    <t>185KW</t>
  </si>
  <si>
    <t>0.3/0.185</t>
  </si>
  <si>
    <t>二级电机</t>
  </si>
  <si>
    <t>绕线电机11KW六级</t>
  </si>
  <si>
    <t xml:space="preserve">11KW </t>
  </si>
  <si>
    <t>0.1/0.011</t>
  </si>
  <si>
    <t>绕线电机30KW</t>
  </si>
  <si>
    <t xml:space="preserve">30KW </t>
  </si>
  <si>
    <t>0.2/0.03</t>
  </si>
  <si>
    <t>绕线电机3KW六级</t>
  </si>
  <si>
    <t xml:space="preserve">3KW </t>
  </si>
  <si>
    <t>0.1/0.003</t>
  </si>
  <si>
    <t>防爆30KW四级电机</t>
  </si>
  <si>
    <t>防185KW二级电机</t>
  </si>
  <si>
    <t>防37KW六级电机</t>
  </si>
  <si>
    <t>防37KW四级电机</t>
  </si>
  <si>
    <t>防40KW四级电机</t>
  </si>
  <si>
    <t xml:space="preserve">40KW </t>
  </si>
  <si>
    <t>0.2/0.04</t>
  </si>
  <si>
    <t>乳化液泵</t>
  </si>
  <si>
    <t>刮板输送机150m</t>
  </si>
  <si>
    <t>SG420/30型</t>
  </si>
  <si>
    <t>弯曲刮板输送机150m</t>
  </si>
  <si>
    <t>隔离升压变压器200千伏安</t>
  </si>
  <si>
    <t>S7-200KVA</t>
  </si>
  <si>
    <t>山上</t>
  </si>
  <si>
    <t>隔离升压变压器50千伏安</t>
  </si>
  <si>
    <t xml:space="preserve">S7-50KVA </t>
  </si>
  <si>
    <t>变压器</t>
  </si>
  <si>
    <t>10/0.4200kva</t>
  </si>
  <si>
    <t>100千伏安1/040</t>
  </si>
  <si>
    <t>250千伏安6/04</t>
  </si>
  <si>
    <t>315千伏安6/04</t>
  </si>
  <si>
    <t>主井口山上</t>
  </si>
  <si>
    <t>315千伏安10/04</t>
  </si>
  <si>
    <t>生活用.</t>
  </si>
  <si>
    <t>变压器50千伏安</t>
  </si>
  <si>
    <t>315千伏安10/0</t>
  </si>
  <si>
    <t>315KW变压器</t>
  </si>
  <si>
    <t>S7-315KVA</t>
  </si>
  <si>
    <t>生活区</t>
  </si>
  <si>
    <t>绕线11KW六级电机</t>
  </si>
  <si>
    <t>15KW六级电机</t>
  </si>
  <si>
    <t>0.15/0.015</t>
  </si>
  <si>
    <t>22KW八级电机</t>
  </si>
  <si>
    <t>22KW四级电机</t>
  </si>
  <si>
    <t>11KW四级电机</t>
  </si>
  <si>
    <t>11KW二级电机</t>
  </si>
  <si>
    <t>11KW六级电机</t>
  </si>
  <si>
    <t>防爆37KW四级电机</t>
  </si>
  <si>
    <t>37KW</t>
  </si>
  <si>
    <t>防爆电机37KW2级</t>
  </si>
  <si>
    <t>WA37KW电机</t>
  </si>
  <si>
    <t>离心式泥沙泵22KW</t>
  </si>
  <si>
    <t>22KW电机</t>
  </si>
  <si>
    <t>离心泵55KW150米4寸</t>
  </si>
  <si>
    <t>4DA-8×9</t>
  </si>
  <si>
    <t>8#层界外</t>
  </si>
  <si>
    <t>0.3/0.055</t>
  </si>
  <si>
    <t>深井潜水泵</t>
  </si>
  <si>
    <t>扬称100米</t>
  </si>
  <si>
    <t>生活用.公寓楼后</t>
  </si>
  <si>
    <t>电机滚筒15KW</t>
  </si>
  <si>
    <t>15KW电机</t>
  </si>
  <si>
    <t>三相潜水泵</t>
  </si>
  <si>
    <t>50D43×4</t>
  </si>
  <si>
    <t>联建楼库房</t>
  </si>
  <si>
    <t>0.3/0.05</t>
  </si>
  <si>
    <t>绞车25KW</t>
  </si>
  <si>
    <t>JTL</t>
  </si>
  <si>
    <t>绞车11KW</t>
  </si>
  <si>
    <t>绞车45KW</t>
  </si>
  <si>
    <t>减速器</t>
  </si>
  <si>
    <t>SGB420/30型</t>
  </si>
  <si>
    <t>主风机30KW</t>
  </si>
  <si>
    <t xml:space="preserve">FBCZNO12  30KW </t>
  </si>
  <si>
    <t>引风机22KW</t>
  </si>
  <si>
    <t>时风三轮车</t>
  </si>
  <si>
    <t>电机30KW</t>
  </si>
  <si>
    <t>电机15KW</t>
  </si>
  <si>
    <t>破碎机</t>
  </si>
  <si>
    <t>乳化泵（2）</t>
  </si>
  <si>
    <t>乳化液箱</t>
  </si>
  <si>
    <t>刮板减速器</t>
  </si>
  <si>
    <t>取暖锅炉</t>
  </si>
  <si>
    <t>CLSG1.0-8560</t>
  </si>
  <si>
    <t>降压起动柜</t>
  </si>
  <si>
    <t>155KW</t>
  </si>
  <si>
    <t>升降机</t>
  </si>
  <si>
    <t>电动机</t>
  </si>
  <si>
    <t>45KW</t>
  </si>
  <si>
    <t>0.15/0.045</t>
  </si>
  <si>
    <t>检漏继电器</t>
  </si>
  <si>
    <t>防爆开关80</t>
  </si>
  <si>
    <t>QC815-30</t>
  </si>
  <si>
    <t>真空可逆开关</t>
  </si>
  <si>
    <t>真空可逆开关80</t>
  </si>
  <si>
    <t>煤电钻保护</t>
  </si>
  <si>
    <t>BBZ-4-1</t>
  </si>
  <si>
    <t>风机5</t>
  </si>
  <si>
    <t>风机11KW</t>
  </si>
  <si>
    <t>JBT52-2</t>
  </si>
  <si>
    <t>风机22KW</t>
  </si>
  <si>
    <t>带轴主齿轮</t>
  </si>
  <si>
    <t>防爆开关RC83-80</t>
  </si>
  <si>
    <t>RC83-80</t>
  </si>
  <si>
    <t>真空QB-120防爆开关</t>
  </si>
  <si>
    <t>QB-120</t>
  </si>
  <si>
    <t>风机</t>
  </si>
  <si>
    <t>11KW风机</t>
  </si>
  <si>
    <t>潜水泵3KW3寸25米</t>
  </si>
  <si>
    <t>探水钻</t>
  </si>
  <si>
    <t>60米</t>
  </si>
  <si>
    <t>粉碎机</t>
  </si>
  <si>
    <t>干燥箱</t>
  </si>
  <si>
    <t>天平</t>
  </si>
  <si>
    <t>台式钻床</t>
  </si>
  <si>
    <t>3立方空气压缩机</t>
  </si>
  <si>
    <t>W-3.0-5</t>
  </si>
  <si>
    <t>副井口</t>
  </si>
  <si>
    <t>潜水泵</t>
  </si>
  <si>
    <t>75KW78米2寸</t>
  </si>
  <si>
    <t>0.3/0.075</t>
  </si>
  <si>
    <t>潜水泵58KW78米2寸</t>
  </si>
  <si>
    <t>58KW78米2寸</t>
  </si>
  <si>
    <t>0.3/0.058</t>
  </si>
  <si>
    <t>深井泵</t>
  </si>
  <si>
    <t>30KW</t>
  </si>
  <si>
    <t>少油开关（2）</t>
  </si>
  <si>
    <t>电线杆上</t>
  </si>
  <si>
    <t>绞车30KW</t>
  </si>
  <si>
    <t>乳机</t>
  </si>
  <si>
    <t>定硫仪全套</t>
  </si>
  <si>
    <t>矿车（4）</t>
  </si>
  <si>
    <t>11千瓦风机</t>
  </si>
  <si>
    <t>80米多节潜水泵</t>
  </si>
  <si>
    <t>电锯（2）</t>
  </si>
  <si>
    <t>项目部院</t>
  </si>
  <si>
    <t>水罐</t>
  </si>
  <si>
    <t>40T</t>
  </si>
  <si>
    <t>80米</t>
  </si>
  <si>
    <t>22KW电动滚筒</t>
  </si>
  <si>
    <t>红外线激光指向仪</t>
  </si>
  <si>
    <t>卷洞库房</t>
  </si>
  <si>
    <t>55KW深井泵</t>
  </si>
  <si>
    <t>SJB-420-30刮板机头</t>
  </si>
  <si>
    <t>SJB-420-30</t>
  </si>
  <si>
    <t>SJB-420-30刮板机尾</t>
  </si>
  <si>
    <t>搅拌机（2）</t>
  </si>
  <si>
    <t>绞车（2）</t>
  </si>
  <si>
    <r>
      <rPr>
        <sz val="10"/>
        <rFont val="Times New Roman"/>
        <charset val="134"/>
      </rPr>
      <t>2014</t>
    </r>
    <r>
      <rPr>
        <sz val="10"/>
        <rFont val="宋体"/>
        <charset val="134"/>
      </rPr>
      <t>年9月31日</t>
    </r>
  </si>
  <si>
    <t>30KWII深水泵</t>
  </si>
  <si>
    <t>30KWII</t>
  </si>
  <si>
    <t>锅炉（2）</t>
  </si>
  <si>
    <t>100KW柴油发电机</t>
  </si>
  <si>
    <t>100KW</t>
  </si>
  <si>
    <t>250KW</t>
  </si>
  <si>
    <t>400KW</t>
  </si>
  <si>
    <t>离心泵</t>
  </si>
  <si>
    <t>3寸150米</t>
  </si>
  <si>
    <t>0.2/0.011</t>
  </si>
  <si>
    <t>30KW深井泵电机</t>
  </si>
  <si>
    <t>25KW深井泵电机</t>
  </si>
  <si>
    <t>0.2/0.025</t>
  </si>
  <si>
    <t>15KW深井泵电机</t>
  </si>
  <si>
    <t>92KW</t>
  </si>
  <si>
    <t>0.2/0.092</t>
  </si>
  <si>
    <t>30KW水泵电机</t>
  </si>
  <si>
    <t>乳化液箱（2）</t>
  </si>
  <si>
    <t>进线柜</t>
  </si>
  <si>
    <t>圆钢套丝机</t>
  </si>
  <si>
    <t>电动滚筒7</t>
  </si>
  <si>
    <t>电动滚筒11KW</t>
  </si>
  <si>
    <t>双向油缸</t>
  </si>
  <si>
    <t>铲车上更换</t>
  </si>
  <si>
    <t>低压配电柜（2）</t>
  </si>
  <si>
    <t>高压互感器</t>
  </si>
  <si>
    <t>电机滚筒22KW</t>
  </si>
  <si>
    <t>电机滚筒11KW</t>
  </si>
  <si>
    <t>电源继电箱</t>
  </si>
  <si>
    <t>KHL62</t>
  </si>
  <si>
    <t>充灯架</t>
  </si>
  <si>
    <t>轮带连轴</t>
  </si>
  <si>
    <t>25KW深井泵78米</t>
  </si>
  <si>
    <t>15KW深井泵65米</t>
  </si>
  <si>
    <t>换热站</t>
  </si>
  <si>
    <t>锅炉（3）</t>
  </si>
  <si>
    <t>原斜井筒内</t>
  </si>
  <si>
    <t>放料车</t>
  </si>
  <si>
    <t>瓦斯监控系统（2）</t>
  </si>
  <si>
    <t>15-26</t>
  </si>
  <si>
    <t>75kw3寸</t>
  </si>
  <si>
    <t>油浸式有载调压变压器</t>
  </si>
  <si>
    <t>SZ11-2500KVA 10/10KV</t>
  </si>
  <si>
    <t>干式配电变压器</t>
  </si>
  <si>
    <t>SCB10-1000/10/0.4KV</t>
  </si>
  <si>
    <t>油浸式电力变压器</t>
  </si>
  <si>
    <t>S11-400kva 10/0.4kv</t>
  </si>
  <si>
    <t>电动加油泵</t>
  </si>
  <si>
    <t>SB-1L 2.5KW 出口42</t>
  </si>
  <si>
    <t>油库</t>
  </si>
  <si>
    <t>便携式传感器检测仪</t>
  </si>
  <si>
    <t>KBQT-2</t>
  </si>
  <si>
    <t>9#车场</t>
  </si>
  <si>
    <t>高压综合保护器</t>
  </si>
  <si>
    <t>GZBY-2 矿用KBSGZY-2000/10</t>
  </si>
  <si>
    <t>风机房移变更换</t>
  </si>
  <si>
    <t>零序电压互感器</t>
  </si>
  <si>
    <t>TDB-40KY 660V/40V</t>
  </si>
  <si>
    <t>中文保护器</t>
  </si>
  <si>
    <t>ZNBH-II（630）</t>
  </si>
  <si>
    <t>KBZ-200/660(380)</t>
  </si>
  <si>
    <t>9#层变电所</t>
  </si>
  <si>
    <t>KBZ-400/660</t>
  </si>
  <si>
    <t>KBZ-400/660(380)</t>
  </si>
  <si>
    <t>QBZ-30/1140（660）</t>
  </si>
  <si>
    <t>8#层排水</t>
  </si>
  <si>
    <t>井下防爆开关</t>
  </si>
  <si>
    <t>QW80-350</t>
  </si>
  <si>
    <t>旧副井口</t>
  </si>
  <si>
    <t>BQS12.5-140-11/N</t>
  </si>
  <si>
    <t>MQT-120/2.5/Ⅰ</t>
  </si>
  <si>
    <t>道轨</t>
  </si>
  <si>
    <t>钢轨</t>
  </si>
  <si>
    <t>9#层回风巷</t>
  </si>
  <si>
    <t>柴油发电机组</t>
  </si>
  <si>
    <t>主井发电机房</t>
  </si>
  <si>
    <t>SGB-620/40T</t>
  </si>
  <si>
    <t>智能矿灯充电架</t>
  </si>
  <si>
    <t>KTSB-102</t>
  </si>
  <si>
    <t>9#层轨道巷</t>
  </si>
  <si>
    <t>管道泵</t>
  </si>
  <si>
    <t>100-SGP40-18</t>
  </si>
  <si>
    <t>井口静压水管</t>
  </si>
  <si>
    <t>不锈钢潜水泵</t>
  </si>
  <si>
    <t>9#层在用</t>
  </si>
  <si>
    <t>BQW100-22-11KW</t>
  </si>
  <si>
    <t>WQD15-25-1.1</t>
  </si>
  <si>
    <t>0.2/0.0011</t>
  </si>
  <si>
    <t>BQS12.5-80-5.5/N</t>
  </si>
  <si>
    <t>9#胶带卷</t>
  </si>
  <si>
    <t>BQS50-100-25/N</t>
  </si>
  <si>
    <t>8#排水</t>
  </si>
  <si>
    <t>煤矿用套通信电缆</t>
  </si>
  <si>
    <t>MHYV2×7/0.52+2×7/0.28</t>
  </si>
  <si>
    <t>矿保安房用</t>
  </si>
  <si>
    <t>智能控制器</t>
  </si>
  <si>
    <t>XPNP1 12/0.5A50KA</t>
  </si>
  <si>
    <t>更换路灯</t>
  </si>
  <si>
    <t>高清红外一体机</t>
  </si>
  <si>
    <t>480CP</t>
  </si>
  <si>
    <t>矿公寓楼用</t>
  </si>
  <si>
    <t>防爆门</t>
  </si>
  <si>
    <t>圆形 直径：3.5米</t>
  </si>
  <si>
    <t>检查风门</t>
  </si>
  <si>
    <t>108CM*110CM</t>
  </si>
  <si>
    <t>安全出口风门</t>
  </si>
  <si>
    <t>100CM*170CM</t>
  </si>
  <si>
    <t>矿用隔爆型移动变电站</t>
  </si>
  <si>
    <t>KBSGZY-315</t>
  </si>
  <si>
    <t>洗煤厂</t>
  </si>
  <si>
    <t>变频器柜</t>
  </si>
  <si>
    <t>QLP3G-D200G/220P-A3</t>
  </si>
  <si>
    <t>无线通讯系统</t>
  </si>
  <si>
    <t>不锈钢多级离心泵2台</t>
  </si>
  <si>
    <t>从D-30X6流量46宗程180M</t>
  </si>
  <si>
    <t>8#配电室</t>
  </si>
  <si>
    <t>0.4/0.037</t>
  </si>
  <si>
    <t>离心泵1台</t>
  </si>
  <si>
    <t>MD46-30X6</t>
  </si>
  <si>
    <t>DF6-30X6</t>
  </si>
  <si>
    <t>修理中心</t>
  </si>
  <si>
    <t>水泥电线杆</t>
  </si>
  <si>
    <t>190/350*12m</t>
  </si>
  <si>
    <t>地面变电所</t>
  </si>
  <si>
    <t>BQS15-55-5.5/N</t>
  </si>
  <si>
    <t>0.2/0.0055</t>
  </si>
  <si>
    <r>
      <rPr>
        <sz val="10"/>
        <rFont val="宋体"/>
        <charset val="134"/>
      </rPr>
      <t>铸钢</t>
    </r>
    <r>
      <rPr>
        <sz val="10"/>
        <rFont val="Times New Roman"/>
        <charset val="134"/>
      </rPr>
      <t>/</t>
    </r>
    <r>
      <rPr>
        <sz val="10"/>
        <rFont val="宋体"/>
        <charset val="134"/>
      </rPr>
      <t>铜</t>
    </r>
  </si>
  <si>
    <t>0.2/0.0075</t>
  </si>
  <si>
    <t>JD-1.6(JD-25)</t>
  </si>
  <si>
    <t>热水器</t>
  </si>
  <si>
    <t>660VBQS50-160-45KW</t>
  </si>
  <si>
    <t>联建楼旁</t>
  </si>
  <si>
    <t>0.4/0.045</t>
  </si>
  <si>
    <t>高压户外隔离开关</t>
  </si>
  <si>
    <t>GW9-10KW-630A</t>
  </si>
  <si>
    <t>主井房绞车房</t>
  </si>
  <si>
    <t>油库傍</t>
  </si>
  <si>
    <t>高压真空配电柜</t>
  </si>
  <si>
    <t>PJG-2001（abcd）</t>
  </si>
  <si>
    <t>BQX-15-25-22</t>
  </si>
  <si>
    <t>0.3/0.022</t>
  </si>
  <si>
    <t>矿用提升绞车</t>
  </si>
  <si>
    <t>JTP1.2*1.2</t>
  </si>
  <si>
    <t>主井绞车房</t>
  </si>
  <si>
    <t>BQX15-25-2.2KW</t>
  </si>
  <si>
    <t>救护队房库房</t>
  </si>
  <si>
    <t>0.15/0.0022</t>
  </si>
  <si>
    <t>平估库</t>
  </si>
  <si>
    <t>BQX140-125-11KW</t>
  </si>
  <si>
    <t>0.3/0.011</t>
  </si>
  <si>
    <t>液压坑道钻机</t>
  </si>
  <si>
    <t>ZDYP50</t>
  </si>
  <si>
    <t>防空钻机</t>
  </si>
  <si>
    <t>EQJO-140/4.3</t>
  </si>
  <si>
    <t>联建楼院内</t>
  </si>
  <si>
    <t>隔爆型通风机</t>
  </si>
  <si>
    <t>FBDND63/2*30KW</t>
  </si>
  <si>
    <r>
      <rPr>
        <sz val="10"/>
        <rFont val="宋体"/>
        <charset val="134"/>
      </rPr>
      <t>闲置</t>
    </r>
    <r>
      <rPr>
        <sz val="10"/>
        <rFont val="Times New Roman"/>
        <charset val="134"/>
      </rPr>
      <t xml:space="preserve"> </t>
    </r>
  </si>
  <si>
    <t>KBSGEY-315KVA（660/140）</t>
  </si>
  <si>
    <t>9#绕道</t>
  </si>
  <si>
    <t>KBSGEY-500KVA（660/1140）</t>
  </si>
  <si>
    <t>压风机房</t>
  </si>
  <si>
    <t>电磁继电器</t>
  </si>
  <si>
    <t>QBZ120/80-660V</t>
  </si>
  <si>
    <t>维修开关用（密闭）</t>
  </si>
  <si>
    <t>ZBZ-40/660(380)</t>
  </si>
  <si>
    <t>更换综保保护器用（密闭）</t>
  </si>
  <si>
    <t>煤矿通风用隔爆真空电磁启动器</t>
  </si>
  <si>
    <t>QBZ-2*80SF</t>
  </si>
  <si>
    <t>矿用隔爆真空电磁配电器</t>
  </si>
  <si>
    <t>轨道钻机</t>
  </si>
  <si>
    <t>ZLT-350</t>
  </si>
  <si>
    <t>KBZ-D30/1140</t>
  </si>
  <si>
    <t>综合保护开关</t>
  </si>
  <si>
    <t>MD-30*6扬程180M</t>
  </si>
  <si>
    <t>9#层排水</t>
  </si>
  <si>
    <t>AV1</t>
  </si>
  <si>
    <t>AV2</t>
  </si>
  <si>
    <t>自动补偿装置</t>
  </si>
  <si>
    <t>AV3</t>
  </si>
  <si>
    <t>AV4</t>
  </si>
  <si>
    <t>MD46-30*6</t>
  </si>
  <si>
    <t>AV5</t>
  </si>
  <si>
    <t>DF6-30*6</t>
  </si>
  <si>
    <t>AV6</t>
  </si>
  <si>
    <t>矿用隔爆真空电磁启动器</t>
  </si>
  <si>
    <t>AV7</t>
  </si>
  <si>
    <t>AV8</t>
  </si>
  <si>
    <t>TD-16</t>
  </si>
  <si>
    <t>AV9</t>
  </si>
  <si>
    <t>照明信号综保</t>
  </si>
  <si>
    <t>AV10</t>
  </si>
  <si>
    <t>AV11</t>
  </si>
  <si>
    <t>AV12</t>
  </si>
  <si>
    <t>AV13</t>
  </si>
  <si>
    <t>AV14</t>
  </si>
  <si>
    <t>AV15</t>
  </si>
  <si>
    <t>AV16</t>
  </si>
  <si>
    <t>AV17</t>
  </si>
  <si>
    <r>
      <rPr>
        <sz val="10"/>
        <color indexed="8"/>
        <rFont val="宋体"/>
        <charset val="134"/>
      </rPr>
      <t>在建工程－设备在建工程合计</t>
    </r>
  </si>
  <si>
    <r>
      <rPr>
        <sz val="10"/>
        <color indexed="8"/>
        <rFont val="宋体"/>
        <charset val="134"/>
      </rPr>
      <t>减：在建设备安装工程减值准备</t>
    </r>
  </si>
  <si>
    <r>
      <rPr>
        <sz val="10"/>
        <rFont val="宋体"/>
        <charset val="134"/>
      </rPr>
      <t>在建工程－设备在建工程净额</t>
    </r>
  </si>
  <si>
    <r>
      <rPr>
        <b/>
        <sz val="16"/>
        <rFont val="黑体"/>
        <charset val="134"/>
      </rPr>
      <t>在建工程</t>
    </r>
    <r>
      <rPr>
        <b/>
        <sz val="16"/>
        <rFont val="Times New Roman"/>
        <charset val="134"/>
      </rPr>
      <t>-</t>
    </r>
    <r>
      <rPr>
        <b/>
        <sz val="16"/>
        <rFont val="黑体"/>
        <charset val="134"/>
      </rPr>
      <t>待摊基建支出清查评估明细表</t>
    </r>
  </si>
  <si>
    <r>
      <rPr>
        <sz val="10"/>
        <rFont val="宋体"/>
        <charset val="134"/>
      </rPr>
      <t>表</t>
    </r>
    <r>
      <rPr>
        <sz val="10"/>
        <rFont val="Times New Roman"/>
        <charset val="134"/>
      </rPr>
      <t>4-7-3</t>
    </r>
  </si>
  <si>
    <r>
      <rPr>
        <sz val="10"/>
        <rFont val="宋体"/>
        <charset val="134"/>
      </rPr>
      <t>费用内容</t>
    </r>
  </si>
  <si>
    <r>
      <rPr>
        <sz val="10"/>
        <rFont val="Arial Narrow"/>
        <charset val="134"/>
      </rPr>
      <t>增值率</t>
    </r>
    <r>
      <rPr>
        <sz val="10"/>
        <rFont val="Times New Roman"/>
        <charset val="134"/>
      </rPr>
      <t>%</t>
    </r>
  </si>
  <si>
    <t>AW1</t>
  </si>
  <si>
    <t>AW2</t>
  </si>
  <si>
    <t>AW3</t>
  </si>
  <si>
    <t>AW4</t>
  </si>
  <si>
    <t>AW5</t>
  </si>
  <si>
    <t>AW6</t>
  </si>
  <si>
    <t>AW7</t>
  </si>
  <si>
    <t>AW8</t>
  </si>
  <si>
    <t>AW9</t>
  </si>
  <si>
    <t>AW10</t>
  </si>
  <si>
    <t>AW11</t>
  </si>
  <si>
    <t>AW12</t>
  </si>
  <si>
    <t>AW13</t>
  </si>
  <si>
    <t>AW14</t>
  </si>
  <si>
    <t>AW15</t>
  </si>
  <si>
    <t>AW16</t>
  </si>
  <si>
    <t>AW17</t>
  </si>
  <si>
    <t>AW18</t>
  </si>
  <si>
    <t>AW19</t>
  </si>
  <si>
    <t>AW20</t>
  </si>
  <si>
    <t>AW21</t>
  </si>
  <si>
    <t>AW22</t>
  </si>
  <si>
    <t>AW23</t>
  </si>
  <si>
    <r>
      <rPr>
        <sz val="10"/>
        <rFont val="Times New Roman"/>
        <charset val="134"/>
      </rPr>
      <t xml:space="preserve">           </t>
    </r>
    <r>
      <rPr>
        <sz val="10"/>
        <rFont val="宋体"/>
        <charset val="134"/>
      </rPr>
      <t>合</t>
    </r>
    <r>
      <rPr>
        <sz val="10"/>
        <rFont val="Times New Roman"/>
        <charset val="134"/>
      </rPr>
      <t xml:space="preserve">        </t>
    </r>
    <r>
      <rPr>
        <sz val="10"/>
        <rFont val="宋体"/>
        <charset val="134"/>
      </rPr>
      <t>计</t>
    </r>
  </si>
  <si>
    <r>
      <rPr>
        <sz val="10"/>
        <rFont val="宋体"/>
        <charset val="134"/>
      </rPr>
      <t>打印边界</t>
    </r>
  </si>
  <si>
    <r>
      <rPr>
        <b/>
        <sz val="18"/>
        <rFont val="宋体"/>
        <charset val="134"/>
      </rPr>
      <t>在建工程</t>
    </r>
    <r>
      <rPr>
        <b/>
        <sz val="18"/>
        <rFont val="Arial Narrow"/>
        <charset val="134"/>
      </rPr>
      <t>——</t>
    </r>
    <r>
      <rPr>
        <b/>
        <sz val="18"/>
        <rFont val="宋体"/>
        <charset val="134"/>
      </rPr>
      <t>井巷工程评估明细表</t>
    </r>
  </si>
  <si>
    <r>
      <rPr>
        <sz val="10"/>
        <rFont val="宋体"/>
        <charset val="134"/>
      </rPr>
      <t>评估基准日：</t>
    </r>
    <r>
      <rPr>
        <sz val="10"/>
        <rFont val="Arial Narrow"/>
        <charset val="134"/>
      </rPr>
      <t>2019</t>
    </r>
    <r>
      <rPr>
        <sz val="10"/>
        <rFont val="宋体"/>
        <charset val="134"/>
      </rPr>
      <t>年</t>
    </r>
    <r>
      <rPr>
        <sz val="10"/>
        <rFont val="Arial Narrow"/>
        <charset val="134"/>
      </rPr>
      <t>9</t>
    </r>
    <r>
      <rPr>
        <sz val="10"/>
        <rFont val="宋体"/>
        <charset val="134"/>
      </rPr>
      <t>月</t>
    </r>
    <r>
      <rPr>
        <sz val="10"/>
        <rFont val="Arial Narrow"/>
        <charset val="134"/>
      </rPr>
      <t>30</t>
    </r>
    <r>
      <rPr>
        <sz val="10"/>
        <rFont val="宋体"/>
        <charset val="134"/>
      </rPr>
      <t>日</t>
    </r>
  </si>
  <si>
    <r>
      <rPr>
        <sz val="10"/>
        <rFont val="宋体"/>
        <charset val="134"/>
      </rPr>
      <t>表</t>
    </r>
    <r>
      <rPr>
        <sz val="10"/>
        <rFont val="Arial Narrow"/>
        <charset val="134"/>
      </rPr>
      <t>4-6-4</t>
    </r>
  </si>
  <si>
    <r>
      <rPr>
        <sz val="10"/>
        <rFont val="宋体"/>
        <charset val="134"/>
      </rPr>
      <t>金额单位：人民币元</t>
    </r>
    <r>
      <rPr>
        <sz val="10"/>
        <rFont val="Arial Narrow"/>
        <charset val="134"/>
      </rPr>
      <t xml:space="preserve">  </t>
    </r>
  </si>
  <si>
    <r>
      <rPr>
        <sz val="10"/>
        <rFont val="宋体"/>
        <charset val="134"/>
      </rPr>
      <t>掘进断面</t>
    </r>
    <r>
      <rPr>
        <sz val="10"/>
        <rFont val="Arial Narrow"/>
        <charset val="134"/>
      </rPr>
      <t>(m2)</t>
    </r>
  </si>
  <si>
    <r>
      <rPr>
        <sz val="10"/>
        <rFont val="Times New Roman"/>
        <charset val="134"/>
      </rPr>
      <t>支护方式</t>
    </r>
  </si>
  <si>
    <r>
      <rPr>
        <sz val="10"/>
        <rFont val="Times New Roman"/>
        <charset val="134"/>
      </rPr>
      <t>锚杆支护</t>
    </r>
  </si>
  <si>
    <r>
      <rPr>
        <sz val="10"/>
        <rFont val="Times New Roman"/>
        <charset val="134"/>
      </rPr>
      <t>锚索支护</t>
    </r>
  </si>
  <si>
    <r>
      <rPr>
        <sz val="10"/>
        <rFont val="Times New Roman"/>
        <charset val="134"/>
      </rPr>
      <t>网</t>
    </r>
  </si>
  <si>
    <r>
      <rPr>
        <sz val="10"/>
        <rFont val="Times New Roman"/>
        <charset val="134"/>
      </rPr>
      <t>铺轨</t>
    </r>
  </si>
  <si>
    <r>
      <rPr>
        <sz val="10"/>
        <rFont val="宋体"/>
        <charset val="134"/>
      </rPr>
      <t>巷道长度</t>
    </r>
    <r>
      <rPr>
        <sz val="10"/>
        <rFont val="Arial Narrow"/>
        <charset val="134"/>
      </rPr>
      <t>(M)</t>
    </r>
  </si>
  <si>
    <r>
      <rPr>
        <sz val="10"/>
        <rFont val="宋体"/>
        <charset val="134"/>
      </rPr>
      <t>硐室体积</t>
    </r>
    <r>
      <rPr>
        <sz val="10"/>
        <rFont val="Arial Narrow"/>
        <charset val="134"/>
      </rPr>
      <t>(M3)</t>
    </r>
  </si>
  <si>
    <r>
      <rPr>
        <sz val="10"/>
        <rFont val="Times New Roman"/>
        <charset val="134"/>
      </rPr>
      <t>竣工日期</t>
    </r>
  </si>
  <si>
    <r>
      <rPr>
        <sz val="10"/>
        <rFont val="宋体"/>
        <charset val="134"/>
      </rPr>
      <t>帐面价值</t>
    </r>
  </si>
  <si>
    <r>
      <rPr>
        <sz val="10"/>
        <rFont val="Times New Roman"/>
        <charset val="134"/>
      </rPr>
      <t>断面形式</t>
    </r>
  </si>
  <si>
    <r>
      <rPr>
        <sz val="10"/>
        <rFont val="Times New Roman"/>
        <charset val="134"/>
      </rPr>
      <t>宽</t>
    </r>
  </si>
  <si>
    <r>
      <rPr>
        <sz val="10"/>
        <rFont val="Times New Roman"/>
        <charset val="134"/>
      </rPr>
      <t>高</t>
    </r>
  </si>
  <si>
    <r>
      <rPr>
        <sz val="10"/>
        <rFont val="Times New Roman"/>
        <charset val="134"/>
      </rPr>
      <t>掘进断面</t>
    </r>
  </si>
  <si>
    <r>
      <rPr>
        <sz val="10"/>
        <rFont val="宋体"/>
        <charset val="134"/>
      </rPr>
      <t>厚度（</t>
    </r>
    <r>
      <rPr>
        <sz val="10"/>
        <rFont val="Arial Narrow"/>
        <charset val="134"/>
      </rPr>
      <t>mm</t>
    </r>
    <r>
      <rPr>
        <sz val="10"/>
        <rFont val="宋体"/>
        <charset val="134"/>
      </rPr>
      <t>）</t>
    </r>
  </si>
  <si>
    <r>
      <rPr>
        <sz val="10"/>
        <rFont val="宋体"/>
        <charset val="134"/>
      </rPr>
      <t>规格</t>
    </r>
    <r>
      <rPr>
        <sz val="10"/>
        <rFont val="Arial Narrow"/>
        <charset val="134"/>
      </rPr>
      <t>(</t>
    </r>
    <r>
      <rPr>
        <sz val="10"/>
        <rFont val="宋体"/>
        <charset val="134"/>
      </rPr>
      <t>顶</t>
    </r>
    <r>
      <rPr>
        <sz val="10"/>
        <rFont val="Arial Narrow"/>
        <charset val="134"/>
      </rPr>
      <t>)</t>
    </r>
  </si>
  <si>
    <r>
      <rPr>
        <sz val="10"/>
        <rFont val="宋体"/>
        <charset val="134"/>
      </rPr>
      <t>数量顶（根</t>
    </r>
    <r>
      <rPr>
        <sz val="10"/>
        <rFont val="Arial Narrow"/>
        <charset val="134"/>
      </rPr>
      <t>/M</t>
    </r>
    <r>
      <rPr>
        <sz val="10"/>
        <rFont val="宋体"/>
        <charset val="134"/>
      </rPr>
      <t>）</t>
    </r>
  </si>
  <si>
    <r>
      <rPr>
        <sz val="10"/>
        <rFont val="宋体"/>
        <charset val="134"/>
      </rPr>
      <t>规格</t>
    </r>
    <r>
      <rPr>
        <sz val="10"/>
        <rFont val="Arial Narrow"/>
        <charset val="134"/>
      </rPr>
      <t>(</t>
    </r>
    <r>
      <rPr>
        <sz val="10"/>
        <rFont val="宋体"/>
        <charset val="134"/>
      </rPr>
      <t>邦</t>
    </r>
    <r>
      <rPr>
        <sz val="10"/>
        <rFont val="Arial Narrow"/>
        <charset val="134"/>
      </rPr>
      <t>)</t>
    </r>
  </si>
  <si>
    <r>
      <rPr>
        <sz val="10"/>
        <rFont val="宋体"/>
        <charset val="134"/>
      </rPr>
      <t>数量邦（根</t>
    </r>
    <r>
      <rPr>
        <sz val="10"/>
        <rFont val="Arial Narrow"/>
        <charset val="134"/>
      </rPr>
      <t>/M</t>
    </r>
    <r>
      <rPr>
        <sz val="10"/>
        <rFont val="宋体"/>
        <charset val="134"/>
      </rPr>
      <t>）</t>
    </r>
  </si>
  <si>
    <r>
      <rPr>
        <sz val="10"/>
        <rFont val="Times New Roman"/>
        <charset val="134"/>
      </rPr>
      <t>规格</t>
    </r>
  </si>
  <si>
    <r>
      <rPr>
        <sz val="10"/>
        <rFont val="宋体"/>
        <charset val="134"/>
      </rPr>
      <t>数量（根</t>
    </r>
    <r>
      <rPr>
        <sz val="10"/>
        <rFont val="Arial Narrow"/>
        <charset val="134"/>
      </rPr>
      <t>/M</t>
    </r>
    <r>
      <rPr>
        <sz val="10"/>
        <rFont val="宋体"/>
        <charset val="134"/>
      </rPr>
      <t>）</t>
    </r>
  </si>
  <si>
    <r>
      <rPr>
        <sz val="10"/>
        <rFont val="宋体"/>
        <charset val="134"/>
      </rPr>
      <t>数量（㎡</t>
    </r>
    <r>
      <rPr>
        <sz val="10"/>
        <rFont val="Arial Narrow"/>
        <charset val="134"/>
      </rPr>
      <t>/M</t>
    </r>
    <r>
      <rPr>
        <sz val="10"/>
        <rFont val="宋体"/>
        <charset val="134"/>
      </rPr>
      <t>）</t>
    </r>
  </si>
  <si>
    <r>
      <rPr>
        <sz val="10"/>
        <rFont val="宋体"/>
        <charset val="134"/>
      </rPr>
      <t>轨型</t>
    </r>
    <r>
      <rPr>
        <sz val="10"/>
        <rFont val="Arial Narrow"/>
        <charset val="134"/>
      </rPr>
      <t>(KG/M)</t>
    </r>
  </si>
  <si>
    <r>
      <rPr>
        <sz val="10"/>
        <rFont val="宋体"/>
        <charset val="134"/>
      </rPr>
      <t>轨距</t>
    </r>
    <r>
      <rPr>
        <sz val="10"/>
        <rFont val="Arial Narrow"/>
        <charset val="134"/>
      </rPr>
      <t>(MM)</t>
    </r>
  </si>
  <si>
    <r>
      <rPr>
        <sz val="10"/>
        <color indexed="8"/>
        <rFont val="Times New Roman"/>
        <charset val="134"/>
      </rPr>
      <t>主井整改工程</t>
    </r>
  </si>
  <si>
    <r>
      <rPr>
        <sz val="10"/>
        <color indexed="8"/>
        <rFont val="Arial Narrow"/>
        <charset val="134"/>
      </rPr>
      <t>8#</t>
    </r>
    <r>
      <rPr>
        <sz val="10"/>
        <color indexed="8"/>
        <rFont val="Times New Roman"/>
        <charset val="134"/>
      </rPr>
      <t>煤库上口措施巷</t>
    </r>
  </si>
  <si>
    <r>
      <rPr>
        <sz val="10"/>
        <color indexed="8"/>
        <rFont val="Arial Narrow"/>
        <charset val="134"/>
      </rPr>
      <t>9#</t>
    </r>
    <r>
      <rPr>
        <sz val="10"/>
        <color indexed="8"/>
        <rFont val="Times New Roman"/>
        <charset val="134"/>
      </rPr>
      <t>绕道扩刷</t>
    </r>
  </si>
  <si>
    <r>
      <rPr>
        <sz val="10"/>
        <color indexed="8"/>
        <rFont val="Times New Roman"/>
        <charset val="134"/>
      </rPr>
      <t>井下主水泵房</t>
    </r>
  </si>
  <si>
    <r>
      <rPr>
        <sz val="10"/>
        <color indexed="8"/>
        <rFont val="Times New Roman"/>
        <charset val="134"/>
      </rPr>
      <t>主变电所及通道</t>
    </r>
  </si>
  <si>
    <r>
      <rPr>
        <sz val="10"/>
        <color indexed="8"/>
        <rFont val="Times New Roman"/>
        <charset val="134"/>
      </rPr>
      <t>井底水仓</t>
    </r>
  </si>
  <si>
    <r>
      <rPr>
        <sz val="10"/>
        <color indexed="8"/>
        <rFont val="Times New Roman"/>
        <charset val="134"/>
      </rPr>
      <t>采区联络巷</t>
    </r>
  </si>
  <si>
    <r>
      <rPr>
        <sz val="10"/>
        <color indexed="8"/>
        <rFont val="Arial Narrow"/>
        <charset val="134"/>
      </rPr>
      <t>9#</t>
    </r>
    <r>
      <rPr>
        <sz val="10"/>
        <color indexed="8"/>
        <rFont val="Times New Roman"/>
        <charset val="134"/>
      </rPr>
      <t>集中皮带巷</t>
    </r>
  </si>
  <si>
    <r>
      <rPr>
        <sz val="10"/>
        <color indexed="8"/>
        <rFont val="Times New Roman"/>
        <charset val="134"/>
      </rPr>
      <t>采区回风巷</t>
    </r>
  </si>
  <si>
    <r>
      <rPr>
        <sz val="10"/>
        <color indexed="8"/>
        <rFont val="Times New Roman"/>
        <charset val="134"/>
      </rPr>
      <t>回风立井与回风大巷连接处</t>
    </r>
  </si>
  <si>
    <r>
      <rPr>
        <sz val="10"/>
        <color indexed="8"/>
        <rFont val="Times New Roman"/>
        <charset val="134"/>
      </rPr>
      <t>回风立井（包括梯子间安装）</t>
    </r>
  </si>
  <si>
    <r>
      <rPr>
        <sz val="10"/>
        <color indexed="8"/>
        <rFont val="Times New Roman"/>
        <charset val="134"/>
      </rPr>
      <t>集中回风大巷</t>
    </r>
  </si>
  <si>
    <r>
      <rPr>
        <sz val="10"/>
        <color indexed="8"/>
        <rFont val="Times New Roman"/>
        <charset val="134"/>
      </rPr>
      <t>井底车场及大巷</t>
    </r>
  </si>
  <si>
    <r>
      <rPr>
        <sz val="10"/>
        <color indexed="8"/>
        <rFont val="Times New Roman"/>
        <charset val="134"/>
      </rPr>
      <t>消防材料库</t>
    </r>
  </si>
  <si>
    <r>
      <rPr>
        <sz val="10"/>
        <color indexed="8"/>
        <rFont val="Times New Roman"/>
        <charset val="134"/>
      </rPr>
      <t>管子道</t>
    </r>
  </si>
  <si>
    <r>
      <rPr>
        <sz val="10"/>
        <color indexed="8"/>
        <rFont val="Arial Narrow"/>
        <charset val="134"/>
      </rPr>
      <t>8#</t>
    </r>
    <r>
      <rPr>
        <sz val="10"/>
        <color indexed="8"/>
        <rFont val="Times New Roman"/>
        <charset val="134"/>
      </rPr>
      <t>绕道</t>
    </r>
  </si>
  <si>
    <r>
      <rPr>
        <sz val="10"/>
        <color indexed="8"/>
        <rFont val="Times New Roman"/>
        <charset val="134"/>
      </rPr>
      <t>主斜井</t>
    </r>
  </si>
  <si>
    <r>
      <rPr>
        <sz val="10"/>
        <color indexed="8"/>
        <rFont val="Times New Roman"/>
        <charset val="134"/>
      </rPr>
      <t>副斜井</t>
    </r>
  </si>
  <si>
    <r>
      <rPr>
        <sz val="10"/>
        <color indexed="8"/>
        <rFont val="Times New Roman"/>
        <charset val="134"/>
      </rPr>
      <t>回风斜井</t>
    </r>
  </si>
  <si>
    <r>
      <rPr>
        <sz val="10"/>
        <color indexed="8"/>
        <rFont val="Times New Roman"/>
        <charset val="134"/>
      </rPr>
      <t>原主井</t>
    </r>
  </si>
  <si>
    <r>
      <rPr>
        <sz val="10"/>
        <color indexed="8"/>
        <rFont val="Times New Roman"/>
        <charset val="134"/>
      </rPr>
      <t>封闭原技咨煤矿副井</t>
    </r>
  </si>
  <si>
    <r>
      <rPr>
        <sz val="10"/>
        <color indexed="8"/>
        <rFont val="Times New Roman"/>
        <charset val="134"/>
      </rPr>
      <t>井筒</t>
    </r>
  </si>
  <si>
    <r>
      <rPr>
        <sz val="10"/>
        <color indexed="8"/>
        <rFont val="Times New Roman"/>
        <charset val="134"/>
      </rPr>
      <t>主斜井井筒</t>
    </r>
  </si>
  <si>
    <r>
      <rPr>
        <sz val="10"/>
        <color indexed="8"/>
        <rFont val="Times New Roman"/>
        <charset val="134"/>
      </rPr>
      <t>回风立井</t>
    </r>
  </si>
  <si>
    <r>
      <rPr>
        <sz val="10"/>
        <color indexed="8"/>
        <rFont val="Times New Roman"/>
        <charset val="134"/>
      </rPr>
      <t>回风暗立井</t>
    </r>
  </si>
  <si>
    <r>
      <rPr>
        <sz val="10"/>
        <color indexed="8"/>
        <rFont val="Times New Roman"/>
        <charset val="134"/>
      </rPr>
      <t>副斜井井筒（扩刷）</t>
    </r>
  </si>
  <si>
    <r>
      <rPr>
        <sz val="10"/>
        <color indexed="8"/>
        <rFont val="Times New Roman"/>
        <charset val="134"/>
      </rPr>
      <t>回风立井安全出口</t>
    </r>
  </si>
  <si>
    <r>
      <rPr>
        <sz val="10"/>
        <color indexed="8"/>
        <rFont val="Times New Roman"/>
        <charset val="134"/>
      </rPr>
      <t>回风立井风硐</t>
    </r>
  </si>
  <si>
    <r>
      <rPr>
        <sz val="10"/>
        <color indexed="8"/>
        <rFont val="Times New Roman"/>
        <charset val="134"/>
      </rPr>
      <t>回风立井防爆门基础</t>
    </r>
  </si>
  <si>
    <r>
      <rPr>
        <sz val="10"/>
        <color indexed="8"/>
        <rFont val="Arial Narrow"/>
        <charset val="134"/>
      </rPr>
      <t>1#</t>
    </r>
    <r>
      <rPr>
        <sz val="10"/>
        <color indexed="8"/>
        <rFont val="Times New Roman"/>
        <charset val="134"/>
      </rPr>
      <t>水仓</t>
    </r>
  </si>
  <si>
    <r>
      <rPr>
        <sz val="10"/>
        <color indexed="8"/>
        <rFont val="Arial Narrow"/>
        <charset val="134"/>
      </rPr>
      <t>2#</t>
    </r>
    <r>
      <rPr>
        <sz val="10"/>
        <color indexed="8"/>
        <rFont val="Times New Roman"/>
        <charset val="134"/>
      </rPr>
      <t>水仓</t>
    </r>
  </si>
  <si>
    <r>
      <rPr>
        <sz val="10"/>
        <color indexed="8"/>
        <rFont val="Arial Narrow"/>
        <charset val="134"/>
      </rPr>
      <t>3#</t>
    </r>
    <r>
      <rPr>
        <sz val="10"/>
        <color indexed="8"/>
        <rFont val="Times New Roman"/>
        <charset val="134"/>
      </rPr>
      <t>水仓</t>
    </r>
  </si>
  <si>
    <r>
      <rPr>
        <sz val="10"/>
        <color indexed="8"/>
        <rFont val="Arial Narrow"/>
        <charset val="134"/>
      </rPr>
      <t>4#</t>
    </r>
    <r>
      <rPr>
        <sz val="10"/>
        <color indexed="8"/>
        <rFont val="Times New Roman"/>
        <charset val="134"/>
      </rPr>
      <t>水仓</t>
    </r>
  </si>
  <si>
    <r>
      <rPr>
        <sz val="10"/>
        <color indexed="8"/>
        <rFont val="Arial Narrow"/>
        <charset val="134"/>
      </rPr>
      <t>9#</t>
    </r>
    <r>
      <rPr>
        <sz val="10"/>
        <color indexed="8"/>
        <rFont val="Times New Roman"/>
        <charset val="134"/>
      </rPr>
      <t>临时配电点</t>
    </r>
  </si>
  <si>
    <r>
      <rPr>
        <sz val="10"/>
        <color indexed="8"/>
        <rFont val="Times New Roman"/>
        <charset val="134"/>
      </rPr>
      <t>主井行人绕道</t>
    </r>
  </si>
  <si>
    <r>
      <rPr>
        <sz val="10"/>
        <color indexed="8"/>
        <rFont val="Arial Narrow"/>
        <charset val="134"/>
      </rPr>
      <t>9#</t>
    </r>
    <r>
      <rPr>
        <sz val="10"/>
        <color indexed="8"/>
        <rFont val="Times New Roman"/>
        <charset val="134"/>
      </rPr>
      <t>层煤库绕道</t>
    </r>
  </si>
  <si>
    <r>
      <rPr>
        <sz val="10"/>
        <color indexed="8"/>
        <rFont val="Arial Narrow"/>
        <charset val="134"/>
      </rPr>
      <t>9#</t>
    </r>
    <r>
      <rPr>
        <sz val="10"/>
        <color indexed="8"/>
        <rFont val="Times New Roman"/>
        <charset val="134"/>
      </rPr>
      <t>采区轨道巷</t>
    </r>
  </si>
  <si>
    <r>
      <rPr>
        <sz val="10"/>
        <color indexed="8"/>
        <rFont val="Arial Narrow"/>
        <charset val="134"/>
      </rPr>
      <t>9#</t>
    </r>
    <r>
      <rPr>
        <sz val="10"/>
        <color indexed="8"/>
        <rFont val="Times New Roman"/>
        <charset val="134"/>
      </rPr>
      <t>集中轨道巷</t>
    </r>
  </si>
  <si>
    <r>
      <rPr>
        <sz val="10"/>
        <color indexed="8"/>
        <rFont val="Arial Narrow"/>
        <charset val="134"/>
      </rPr>
      <t>9#</t>
    </r>
    <r>
      <rPr>
        <sz val="10"/>
        <color indexed="8"/>
        <rFont val="Times New Roman"/>
        <charset val="134"/>
      </rPr>
      <t>层皮带巷</t>
    </r>
  </si>
  <si>
    <r>
      <rPr>
        <sz val="10"/>
        <color indexed="8"/>
        <rFont val="Times New Roman"/>
        <charset val="134"/>
      </rPr>
      <t>运输及回风能利用巷道</t>
    </r>
    <r>
      <rPr>
        <sz val="10"/>
        <color indexed="8"/>
        <rFont val="Arial Narrow"/>
        <charset val="134"/>
      </rPr>
      <t>40m</t>
    </r>
  </si>
  <si>
    <r>
      <rPr>
        <sz val="10"/>
        <color indexed="8"/>
        <rFont val="Times New Roman"/>
        <charset val="134"/>
      </rPr>
      <t>运输及回风能利用巷道</t>
    </r>
    <r>
      <rPr>
        <sz val="10"/>
        <color indexed="8"/>
        <rFont val="Arial Narrow"/>
        <charset val="134"/>
      </rPr>
      <t>184m</t>
    </r>
  </si>
  <si>
    <r>
      <rPr>
        <sz val="10"/>
        <color indexed="8"/>
        <rFont val="Times New Roman"/>
        <charset val="134"/>
      </rPr>
      <t>运输及回风能利用巷道</t>
    </r>
    <r>
      <rPr>
        <sz val="10"/>
        <color indexed="8"/>
        <rFont val="Arial Narrow"/>
        <charset val="134"/>
      </rPr>
      <t>70m</t>
    </r>
  </si>
  <si>
    <r>
      <rPr>
        <sz val="10"/>
        <color indexed="8"/>
        <rFont val="Times New Roman"/>
        <charset val="134"/>
      </rPr>
      <t>运输及回风能利用巷道</t>
    </r>
    <r>
      <rPr>
        <sz val="10"/>
        <color indexed="8"/>
        <rFont val="Arial Narrow"/>
        <charset val="134"/>
      </rPr>
      <t>90m</t>
    </r>
  </si>
  <si>
    <r>
      <rPr>
        <sz val="10"/>
        <color indexed="8"/>
        <rFont val="Times New Roman"/>
        <charset val="134"/>
      </rPr>
      <t>运输及回风能利用巷道</t>
    </r>
    <r>
      <rPr>
        <sz val="10"/>
        <color indexed="8"/>
        <rFont val="Arial Narrow"/>
        <charset val="134"/>
      </rPr>
      <t>236m</t>
    </r>
  </si>
  <si>
    <r>
      <rPr>
        <sz val="10"/>
        <color indexed="8"/>
        <rFont val="Times New Roman"/>
        <charset val="134"/>
      </rPr>
      <t>运输及回风能利用巷道</t>
    </r>
    <r>
      <rPr>
        <sz val="10"/>
        <color indexed="8"/>
        <rFont val="Arial Narrow"/>
        <charset val="134"/>
      </rPr>
      <t>60m</t>
    </r>
  </si>
  <si>
    <r>
      <rPr>
        <sz val="10"/>
        <color indexed="8"/>
        <rFont val="Times New Roman"/>
        <charset val="134"/>
      </rPr>
      <t>运输及回风能利用巷道</t>
    </r>
    <r>
      <rPr>
        <sz val="10"/>
        <color indexed="8"/>
        <rFont val="Arial Narrow"/>
        <charset val="134"/>
      </rPr>
      <t>50m</t>
    </r>
  </si>
  <si>
    <r>
      <rPr>
        <sz val="10"/>
        <color indexed="8"/>
        <rFont val="Times New Roman"/>
        <charset val="134"/>
      </rPr>
      <t>运输及回风能利用巷道</t>
    </r>
    <r>
      <rPr>
        <sz val="10"/>
        <color indexed="8"/>
        <rFont val="Arial Narrow"/>
        <charset val="134"/>
      </rPr>
      <t>230m</t>
    </r>
  </si>
  <si>
    <r>
      <rPr>
        <sz val="10"/>
        <color indexed="8"/>
        <rFont val="Times New Roman"/>
        <charset val="134"/>
      </rPr>
      <t>运输及回风能利用巷道</t>
    </r>
    <r>
      <rPr>
        <sz val="10"/>
        <color indexed="8"/>
        <rFont val="Arial Narrow"/>
        <charset val="134"/>
      </rPr>
      <t>224m</t>
    </r>
  </si>
  <si>
    <r>
      <rPr>
        <sz val="10"/>
        <color indexed="8"/>
        <rFont val="Times New Roman"/>
        <charset val="134"/>
      </rPr>
      <t>运输及回风能利用巷道</t>
    </r>
    <r>
      <rPr>
        <sz val="10"/>
        <color indexed="8"/>
        <rFont val="Arial Narrow"/>
        <charset val="134"/>
      </rPr>
      <t>200m</t>
    </r>
  </si>
  <si>
    <r>
      <rPr>
        <sz val="10"/>
        <color indexed="8"/>
        <rFont val="Times New Roman"/>
        <charset val="134"/>
      </rPr>
      <t>运输及回风能利用巷道</t>
    </r>
    <r>
      <rPr>
        <sz val="10"/>
        <color indexed="8"/>
        <rFont val="Arial Narrow"/>
        <charset val="134"/>
      </rPr>
      <t>120m</t>
    </r>
  </si>
  <si>
    <r>
      <rPr>
        <sz val="10"/>
        <color indexed="8"/>
        <rFont val="Times New Roman"/>
        <charset val="134"/>
      </rPr>
      <t>运输及回风能利用巷道</t>
    </r>
    <r>
      <rPr>
        <sz val="10"/>
        <color indexed="8"/>
        <rFont val="Arial Narrow"/>
        <charset val="134"/>
      </rPr>
      <t>44m</t>
    </r>
  </si>
  <si>
    <r>
      <rPr>
        <sz val="10"/>
        <color indexed="8"/>
        <rFont val="Times New Roman"/>
        <charset val="134"/>
      </rPr>
      <t>运输及回风能利用巷道</t>
    </r>
    <r>
      <rPr>
        <sz val="10"/>
        <color indexed="8"/>
        <rFont val="Arial Narrow"/>
        <charset val="134"/>
      </rPr>
      <t>48m</t>
    </r>
  </si>
  <si>
    <r>
      <rPr>
        <sz val="10"/>
        <color indexed="8"/>
        <rFont val="Times New Roman"/>
        <charset val="134"/>
      </rPr>
      <t>运输及回风能利用巷道</t>
    </r>
    <r>
      <rPr>
        <sz val="10"/>
        <color indexed="8"/>
        <rFont val="Arial Narrow"/>
        <charset val="134"/>
      </rPr>
      <t>46m</t>
    </r>
  </si>
  <si>
    <r>
      <rPr>
        <sz val="10"/>
        <rFont val="Times New Roman"/>
        <charset val="134"/>
      </rPr>
      <t>集中回风巷</t>
    </r>
  </si>
  <si>
    <r>
      <rPr>
        <sz val="10"/>
        <rFont val="Times New Roman"/>
        <charset val="134"/>
      </rPr>
      <t>井下铺轨</t>
    </r>
  </si>
  <si>
    <r>
      <rPr>
        <sz val="10"/>
        <rFont val="Times New Roman"/>
        <charset val="134"/>
      </rPr>
      <t>溜煤嘴子</t>
    </r>
    <r>
      <rPr>
        <sz val="10"/>
        <rFont val="Arial Narrow"/>
        <charset val="134"/>
      </rPr>
      <t>3</t>
    </r>
    <r>
      <rPr>
        <sz val="10"/>
        <rFont val="Times New Roman"/>
        <charset val="134"/>
      </rPr>
      <t>个</t>
    </r>
  </si>
  <si>
    <r>
      <rPr>
        <sz val="10"/>
        <rFont val="Arial Narrow"/>
        <charset val="134"/>
      </rPr>
      <t>1#</t>
    </r>
    <r>
      <rPr>
        <sz val="10"/>
        <rFont val="Times New Roman"/>
        <charset val="134"/>
      </rPr>
      <t>煤库</t>
    </r>
  </si>
  <si>
    <r>
      <rPr>
        <sz val="10"/>
        <rFont val="Arial Narrow"/>
        <charset val="134"/>
      </rPr>
      <t>2#</t>
    </r>
    <r>
      <rPr>
        <sz val="10"/>
        <rFont val="Times New Roman"/>
        <charset val="134"/>
      </rPr>
      <t>煤库</t>
    </r>
  </si>
  <si>
    <r>
      <rPr>
        <sz val="10"/>
        <rFont val="Arial Narrow"/>
        <charset val="134"/>
      </rPr>
      <t>3#</t>
    </r>
    <r>
      <rPr>
        <sz val="10"/>
        <rFont val="Times New Roman"/>
        <charset val="134"/>
      </rPr>
      <t>煤库</t>
    </r>
  </si>
  <si>
    <r>
      <rPr>
        <sz val="10"/>
        <rFont val="Times New Roman"/>
        <charset val="134"/>
      </rPr>
      <t>砌筑密闭</t>
    </r>
  </si>
  <si>
    <r>
      <rPr>
        <sz val="10"/>
        <rFont val="Times New Roman"/>
        <charset val="134"/>
      </rPr>
      <t>其他小水仓（共</t>
    </r>
    <r>
      <rPr>
        <sz val="10"/>
        <rFont val="Arial Narrow"/>
        <charset val="134"/>
      </rPr>
      <t>20</t>
    </r>
    <r>
      <rPr>
        <sz val="10"/>
        <rFont val="Times New Roman"/>
        <charset val="134"/>
      </rPr>
      <t>个）</t>
    </r>
  </si>
  <si>
    <r>
      <rPr>
        <sz val="10"/>
        <rFont val="宋体"/>
        <charset val="134"/>
      </rPr>
      <t>半圆拱</t>
    </r>
  </si>
  <si>
    <t>φ22*2400</t>
  </si>
  <si>
    <t>φ17.8*7300</t>
  </si>
  <si>
    <t>φ6 100*100</t>
  </si>
  <si>
    <r>
      <rPr>
        <sz val="10"/>
        <rFont val="宋体"/>
        <charset val="134"/>
      </rPr>
      <t>案例</t>
    </r>
  </si>
  <si>
    <r>
      <rPr>
        <sz val="10"/>
        <rFont val="宋体"/>
        <charset val="134"/>
      </rPr>
      <t>圆形</t>
    </r>
  </si>
  <si>
    <r>
      <rPr>
        <sz val="10"/>
        <rFont val="宋体"/>
        <charset val="134"/>
      </rPr>
      <t>矩形</t>
    </r>
  </si>
  <si>
    <r>
      <rPr>
        <sz val="10"/>
        <rFont val="宋体"/>
        <charset val="134"/>
      </rPr>
      <t>井巷工程合计</t>
    </r>
  </si>
  <si>
    <r>
      <rPr>
        <sz val="10"/>
        <rFont val="宋体"/>
        <charset val="134"/>
      </rPr>
      <t>减：井巷工程减值准备</t>
    </r>
  </si>
  <si>
    <r>
      <rPr>
        <sz val="10"/>
        <rFont val="宋体"/>
        <charset val="134"/>
      </rPr>
      <t>井巷工程净额</t>
    </r>
  </si>
  <si>
    <r>
      <rPr>
        <sz val="10"/>
        <rFont val="Times New Roman"/>
        <charset val="134"/>
      </rPr>
      <t>评估人员：</t>
    </r>
  </si>
  <si>
    <t>工程物资评估明细表</t>
  </si>
  <si>
    <r>
      <rPr>
        <sz val="10"/>
        <rFont val="宋体"/>
        <charset val="134"/>
      </rPr>
      <t>表</t>
    </r>
    <r>
      <rPr>
        <sz val="10"/>
        <rFont val="Times New Roman"/>
        <charset val="134"/>
      </rPr>
      <t>4-8</t>
    </r>
  </si>
  <si>
    <r>
      <rPr>
        <sz val="10"/>
        <rFont val="宋体"/>
        <charset val="134"/>
      </rPr>
      <t>名称</t>
    </r>
  </si>
  <si>
    <r>
      <rPr>
        <sz val="10"/>
        <rFont val="宋体"/>
        <charset val="134"/>
      </rPr>
      <t>工程项目</t>
    </r>
  </si>
  <si>
    <t>AX1</t>
  </si>
  <si>
    <t>AX2</t>
  </si>
  <si>
    <t>AX3</t>
  </si>
  <si>
    <t>AX4</t>
  </si>
  <si>
    <t>AX5</t>
  </si>
  <si>
    <t>AX6</t>
  </si>
  <si>
    <t>AX7</t>
  </si>
  <si>
    <t>AX8</t>
  </si>
  <si>
    <t>AX9</t>
  </si>
  <si>
    <t>AX10</t>
  </si>
  <si>
    <t>AX11</t>
  </si>
  <si>
    <t>AX12</t>
  </si>
  <si>
    <t>AX13</t>
  </si>
  <si>
    <t>AX14</t>
  </si>
  <si>
    <t>AX15</t>
  </si>
  <si>
    <t>AX16</t>
  </si>
  <si>
    <t>AX17</t>
  </si>
  <si>
    <r>
      <rPr>
        <sz val="10"/>
        <color indexed="8"/>
        <rFont val="宋体"/>
        <charset val="134"/>
      </rPr>
      <t>工程物资合计</t>
    </r>
  </si>
  <si>
    <r>
      <rPr>
        <sz val="10"/>
        <color indexed="8"/>
        <rFont val="宋体"/>
        <charset val="134"/>
      </rPr>
      <t>减：工程物资减值准备</t>
    </r>
  </si>
  <si>
    <r>
      <rPr>
        <sz val="10"/>
        <rFont val="宋体"/>
        <charset val="134"/>
      </rPr>
      <t>工程物资净额</t>
    </r>
  </si>
  <si>
    <t>固定资产清理评估明细表</t>
  </si>
  <si>
    <r>
      <rPr>
        <sz val="10"/>
        <rFont val="宋体"/>
        <charset val="134"/>
      </rPr>
      <t>表</t>
    </r>
    <r>
      <rPr>
        <sz val="10"/>
        <rFont val="Times New Roman"/>
        <charset val="134"/>
      </rPr>
      <t>4-9</t>
    </r>
  </si>
  <si>
    <r>
      <rPr>
        <sz val="10"/>
        <rFont val="宋体"/>
        <charset val="134"/>
      </rPr>
      <t>待处理资产名称</t>
    </r>
  </si>
  <si>
    <r>
      <rPr>
        <sz val="10"/>
        <rFont val="宋体"/>
        <charset val="134"/>
      </rPr>
      <t>在基准日是否存在实物</t>
    </r>
  </si>
  <si>
    <r>
      <rPr>
        <sz val="10"/>
        <rFont val="宋体"/>
        <charset val="134"/>
      </rPr>
      <t>在基准日至填表日期间是否已处置</t>
    </r>
  </si>
  <si>
    <r>
      <rPr>
        <sz val="10"/>
        <rFont val="宋体"/>
        <charset val="134"/>
      </rPr>
      <t>已确定的处置净收入额</t>
    </r>
  </si>
  <si>
    <t>AY1</t>
  </si>
  <si>
    <t>AY2</t>
  </si>
  <si>
    <t>AY3</t>
  </si>
  <si>
    <t>AY4</t>
  </si>
  <si>
    <t>AY5</t>
  </si>
  <si>
    <t>AY6</t>
  </si>
  <si>
    <t>AY7</t>
  </si>
  <si>
    <t>AY8</t>
  </si>
  <si>
    <t>AY9</t>
  </si>
  <si>
    <t>AY10</t>
  </si>
  <si>
    <t>AY11</t>
  </si>
  <si>
    <t>AY12</t>
  </si>
  <si>
    <t>AY13</t>
  </si>
  <si>
    <t>AY14</t>
  </si>
  <si>
    <t>AY15</t>
  </si>
  <si>
    <t>AY16</t>
  </si>
  <si>
    <t>AY17</t>
  </si>
  <si>
    <t>AY18</t>
  </si>
  <si>
    <t>AY19</t>
  </si>
  <si>
    <t>AY20</t>
  </si>
  <si>
    <t>生产性生物资产评估明细表</t>
  </si>
  <si>
    <r>
      <rPr>
        <sz val="10"/>
        <rFont val="宋体"/>
        <charset val="134"/>
      </rPr>
      <t>表</t>
    </r>
    <r>
      <rPr>
        <sz val="10"/>
        <rFont val="Times New Roman"/>
        <charset val="134"/>
      </rPr>
      <t>4-10</t>
    </r>
  </si>
  <si>
    <r>
      <rPr>
        <sz val="10"/>
        <rFont val="宋体"/>
        <charset val="134"/>
      </rPr>
      <t>种类</t>
    </r>
  </si>
  <si>
    <r>
      <rPr>
        <sz val="10"/>
        <rFont val="宋体"/>
        <charset val="134"/>
      </rPr>
      <t>群别</t>
    </r>
  </si>
  <si>
    <t>AZ1</t>
  </si>
  <si>
    <t>AZ2</t>
  </si>
  <si>
    <t>AZ3</t>
  </si>
  <si>
    <t>AZ4</t>
  </si>
  <si>
    <t>AZ5</t>
  </si>
  <si>
    <t>AZ6</t>
  </si>
  <si>
    <t>AZ7</t>
  </si>
  <si>
    <t>AZ8</t>
  </si>
  <si>
    <t>AZ9</t>
  </si>
  <si>
    <t>AZ10</t>
  </si>
  <si>
    <t>AZ11</t>
  </si>
  <si>
    <t>AZ12</t>
  </si>
  <si>
    <t>AZ13</t>
  </si>
  <si>
    <t>AZ14</t>
  </si>
  <si>
    <t>AZ15</t>
  </si>
  <si>
    <t>AZ16</t>
  </si>
  <si>
    <t>AZ17</t>
  </si>
  <si>
    <r>
      <rPr>
        <sz val="10"/>
        <color indexed="8"/>
        <rFont val="宋体"/>
        <charset val="134"/>
      </rPr>
      <t>合</t>
    </r>
    <r>
      <rPr>
        <sz val="10"/>
        <color indexed="8"/>
        <rFont val="Times New Roman"/>
        <charset val="134"/>
      </rPr>
      <t xml:space="preserve">            </t>
    </r>
    <r>
      <rPr>
        <sz val="10"/>
        <color indexed="8"/>
        <rFont val="宋体"/>
        <charset val="134"/>
      </rPr>
      <t>计</t>
    </r>
  </si>
  <si>
    <r>
      <rPr>
        <sz val="10"/>
        <color indexed="8"/>
        <rFont val="宋体"/>
        <charset val="134"/>
      </rPr>
      <t>减：生产性生物资产减值准备</t>
    </r>
  </si>
  <si>
    <r>
      <rPr>
        <sz val="10"/>
        <rFont val="宋体"/>
        <charset val="134"/>
      </rPr>
      <t>净</t>
    </r>
    <r>
      <rPr>
        <sz val="10"/>
        <rFont val="Times New Roman"/>
        <charset val="134"/>
      </rPr>
      <t xml:space="preserve">            </t>
    </r>
    <r>
      <rPr>
        <sz val="10"/>
        <rFont val="宋体"/>
        <charset val="134"/>
      </rPr>
      <t>额</t>
    </r>
  </si>
  <si>
    <t>油气资产评估明细表</t>
  </si>
  <si>
    <r>
      <rPr>
        <sz val="10"/>
        <rFont val="宋体"/>
        <charset val="134"/>
      </rPr>
      <t>表</t>
    </r>
    <r>
      <rPr>
        <sz val="10"/>
        <rFont val="Times New Roman"/>
        <charset val="134"/>
      </rPr>
      <t>4-11</t>
    </r>
  </si>
  <si>
    <r>
      <rPr>
        <sz val="10"/>
        <rFont val="宋体"/>
        <charset val="134"/>
      </rPr>
      <t>类别</t>
    </r>
  </si>
  <si>
    <r>
      <rPr>
        <sz val="10"/>
        <rFont val="宋体"/>
        <charset val="134"/>
      </rPr>
      <t>矿区（或油田）</t>
    </r>
  </si>
  <si>
    <r>
      <rPr>
        <sz val="10"/>
        <rFont val="宋体"/>
        <charset val="134"/>
      </rPr>
      <t>形成日期</t>
    </r>
  </si>
  <si>
    <r>
      <rPr>
        <sz val="10"/>
        <rFont val="宋体"/>
        <charset val="134"/>
      </rPr>
      <t>来源（购入、自行建造）</t>
    </r>
  </si>
  <si>
    <t>BA1</t>
  </si>
  <si>
    <t>BA2</t>
  </si>
  <si>
    <t>BA3</t>
  </si>
  <si>
    <t>BA4</t>
  </si>
  <si>
    <t>BA5</t>
  </si>
  <si>
    <t>BA6</t>
  </si>
  <si>
    <t>BA7</t>
  </si>
  <si>
    <t>BA8</t>
  </si>
  <si>
    <t>BA9</t>
  </si>
  <si>
    <t>BA10</t>
  </si>
  <si>
    <t>BA11</t>
  </si>
  <si>
    <t>BA12</t>
  </si>
  <si>
    <t>BA13</t>
  </si>
  <si>
    <t>BA14</t>
  </si>
  <si>
    <t>BA15</t>
  </si>
  <si>
    <t>BA16</t>
  </si>
  <si>
    <t>BA17</t>
  </si>
  <si>
    <r>
      <rPr>
        <sz val="10"/>
        <color indexed="8"/>
        <rFont val="宋体"/>
        <charset val="134"/>
      </rPr>
      <t>减：油气资产减值准备</t>
    </r>
  </si>
  <si>
    <r>
      <rPr>
        <sz val="10"/>
        <rFont val="宋体"/>
        <charset val="134"/>
      </rPr>
      <t>油气资产净额</t>
    </r>
  </si>
  <si>
    <t>无形资产汇总表</t>
  </si>
  <si>
    <r>
      <rPr>
        <sz val="10"/>
        <rFont val="宋体"/>
        <charset val="134"/>
      </rPr>
      <t>表</t>
    </r>
    <r>
      <rPr>
        <sz val="10"/>
        <rFont val="Times New Roman"/>
        <charset val="134"/>
      </rPr>
      <t>4-12</t>
    </r>
  </si>
  <si>
    <t>4-12-1</t>
  </si>
  <si>
    <r>
      <rPr>
        <sz val="10"/>
        <rFont val="宋体"/>
        <charset val="134"/>
      </rPr>
      <t>无形资产</t>
    </r>
    <r>
      <rPr>
        <sz val="10"/>
        <rFont val="Times New Roman"/>
        <charset val="134"/>
      </rPr>
      <t>-</t>
    </r>
    <r>
      <rPr>
        <sz val="10"/>
        <rFont val="宋体"/>
        <charset val="134"/>
      </rPr>
      <t>土地使用权</t>
    </r>
  </si>
  <si>
    <t>4-12-2</t>
  </si>
  <si>
    <r>
      <rPr>
        <sz val="10"/>
        <rFont val="宋体"/>
        <charset val="134"/>
      </rPr>
      <t>无形资产</t>
    </r>
    <r>
      <rPr>
        <sz val="10"/>
        <rFont val="Times New Roman"/>
        <charset val="134"/>
      </rPr>
      <t>-</t>
    </r>
    <r>
      <rPr>
        <sz val="10"/>
        <rFont val="宋体"/>
        <charset val="134"/>
      </rPr>
      <t>矿业权</t>
    </r>
  </si>
  <si>
    <t>4-12-3</t>
  </si>
  <si>
    <r>
      <rPr>
        <sz val="10"/>
        <rFont val="宋体"/>
        <charset val="134"/>
      </rPr>
      <t>无形资产</t>
    </r>
    <r>
      <rPr>
        <sz val="10"/>
        <rFont val="Times New Roman"/>
        <charset val="134"/>
      </rPr>
      <t>-</t>
    </r>
    <r>
      <rPr>
        <sz val="10"/>
        <rFont val="宋体"/>
        <charset val="134"/>
      </rPr>
      <t>其他无形资产</t>
    </r>
  </si>
  <si>
    <t>无形资产合计</t>
  </si>
  <si>
    <r>
      <rPr>
        <sz val="10"/>
        <rFont val="宋体"/>
        <charset val="134"/>
      </rPr>
      <t>其中：土地使用权</t>
    </r>
  </si>
  <si>
    <t>减：无形资产减值准备</t>
  </si>
  <si>
    <t>无形资产净额</t>
  </si>
  <si>
    <t>无形资产—土地使用权评估明细表</t>
  </si>
  <si>
    <r>
      <rPr>
        <sz val="10"/>
        <rFont val="宋体"/>
        <charset val="134"/>
      </rPr>
      <t>表</t>
    </r>
    <r>
      <rPr>
        <sz val="10"/>
        <rFont val="Times New Roman"/>
        <charset val="134"/>
      </rPr>
      <t>4-12-1</t>
    </r>
  </si>
  <si>
    <r>
      <rPr>
        <sz val="10"/>
        <rFont val="宋体"/>
        <charset val="134"/>
      </rPr>
      <t>他项权利</t>
    </r>
  </si>
  <si>
    <t>BB1</t>
  </si>
  <si>
    <t>BB2</t>
  </si>
  <si>
    <t>BB3</t>
  </si>
  <si>
    <t>BB4</t>
  </si>
  <si>
    <t>BB5</t>
  </si>
  <si>
    <t>BB6</t>
  </si>
  <si>
    <t>BB7</t>
  </si>
  <si>
    <t>BB8</t>
  </si>
  <si>
    <t>BB9</t>
  </si>
  <si>
    <t>BB10</t>
  </si>
  <si>
    <t>BB11</t>
  </si>
  <si>
    <t>BB12</t>
  </si>
  <si>
    <t>BB13</t>
  </si>
  <si>
    <t>BB14</t>
  </si>
  <si>
    <t>BB15</t>
  </si>
  <si>
    <t>BB16</t>
  </si>
  <si>
    <t>BB17</t>
  </si>
  <si>
    <t>BB18</t>
  </si>
  <si>
    <t>BB19</t>
  </si>
  <si>
    <t>BB20</t>
  </si>
  <si>
    <t>BB21</t>
  </si>
  <si>
    <t>BB22</t>
  </si>
  <si>
    <t>BB23</t>
  </si>
  <si>
    <r>
      <rPr>
        <sz val="10"/>
        <color indexed="8"/>
        <rFont val="宋体"/>
        <charset val="134"/>
      </rPr>
      <t>无形</t>
    </r>
    <r>
      <rPr>
        <sz val="10"/>
        <color indexed="8"/>
        <rFont val="Times New Roman"/>
        <charset val="134"/>
      </rPr>
      <t>-</t>
    </r>
    <r>
      <rPr>
        <sz val="10"/>
        <color indexed="8"/>
        <rFont val="宋体"/>
        <charset val="134"/>
      </rPr>
      <t>土地合计</t>
    </r>
  </si>
  <si>
    <r>
      <rPr>
        <sz val="10"/>
        <color indexed="8"/>
        <rFont val="宋体"/>
        <charset val="134"/>
      </rPr>
      <t>减：无形</t>
    </r>
    <r>
      <rPr>
        <sz val="10"/>
        <color indexed="8"/>
        <rFont val="Times New Roman"/>
        <charset val="134"/>
      </rPr>
      <t>-</t>
    </r>
    <r>
      <rPr>
        <sz val="10"/>
        <color indexed="8"/>
        <rFont val="宋体"/>
        <charset val="134"/>
      </rPr>
      <t>土地减值准备</t>
    </r>
  </si>
  <si>
    <t>无形-土地净额</t>
  </si>
  <si>
    <t>无形资产—矿业权明细表</t>
  </si>
  <si>
    <r>
      <rPr>
        <sz val="10"/>
        <rFont val="宋体"/>
        <charset val="134"/>
      </rPr>
      <t>表</t>
    </r>
    <r>
      <rPr>
        <sz val="10"/>
        <rFont val="Times New Roman"/>
        <charset val="134"/>
      </rPr>
      <t>4-12-2</t>
    </r>
  </si>
  <si>
    <r>
      <rPr>
        <sz val="10"/>
        <rFont val="宋体"/>
        <charset val="134"/>
      </rPr>
      <t>名称、种类
（探矿权</t>
    </r>
    <r>
      <rPr>
        <sz val="10"/>
        <rFont val="Times New Roman"/>
        <charset val="134"/>
      </rPr>
      <t>/</t>
    </r>
    <r>
      <rPr>
        <sz val="10"/>
        <rFont val="宋体"/>
        <charset val="134"/>
      </rPr>
      <t>采矿权）</t>
    </r>
  </si>
  <si>
    <r>
      <rPr>
        <sz val="10"/>
        <rFont val="宋体"/>
        <charset val="134"/>
      </rPr>
      <t>勘查（采矿）许可证编号</t>
    </r>
  </si>
  <si>
    <r>
      <rPr>
        <sz val="10"/>
        <rFont val="宋体"/>
        <charset val="134"/>
      </rPr>
      <t>取得方式</t>
    </r>
  </si>
  <si>
    <r>
      <rPr>
        <sz val="10"/>
        <rFont val="宋体"/>
        <charset val="134"/>
      </rPr>
      <t>剩余有效年限</t>
    </r>
  </si>
  <si>
    <r>
      <rPr>
        <sz val="10"/>
        <rFont val="宋体"/>
        <charset val="134"/>
      </rPr>
      <t>勘查开发阶段</t>
    </r>
  </si>
  <si>
    <t>核定（批准）
生产规模</t>
  </si>
  <si>
    <t>采矿权</t>
  </si>
  <si>
    <t>C1400002011011220108306</t>
  </si>
  <si>
    <t>转让</t>
  </si>
  <si>
    <r>
      <rPr>
        <sz val="10"/>
        <color indexed="8"/>
        <rFont val="Times New Roman"/>
        <charset val="134"/>
      </rPr>
      <t>0.36</t>
    </r>
    <r>
      <rPr>
        <sz val="10"/>
        <color indexed="8"/>
        <rFont val="宋体"/>
        <charset val="134"/>
      </rPr>
      <t>年</t>
    </r>
  </si>
  <si>
    <t>停缓建</t>
  </si>
  <si>
    <r>
      <rPr>
        <sz val="10"/>
        <color indexed="8"/>
        <rFont val="宋体"/>
        <charset val="134"/>
      </rPr>
      <t>无形</t>
    </r>
    <r>
      <rPr>
        <sz val="10"/>
        <color indexed="8"/>
        <rFont val="Times New Roman"/>
        <charset val="134"/>
      </rPr>
      <t>-</t>
    </r>
    <r>
      <rPr>
        <sz val="10"/>
        <color indexed="8"/>
        <rFont val="宋体"/>
        <charset val="134"/>
      </rPr>
      <t>矿业权合计</t>
    </r>
  </si>
  <si>
    <r>
      <rPr>
        <sz val="10"/>
        <color indexed="8"/>
        <rFont val="宋体"/>
        <charset val="134"/>
      </rPr>
      <t>减：无形</t>
    </r>
    <r>
      <rPr>
        <sz val="10"/>
        <color indexed="8"/>
        <rFont val="Times New Roman"/>
        <charset val="134"/>
      </rPr>
      <t>-</t>
    </r>
    <r>
      <rPr>
        <sz val="10"/>
        <color indexed="8"/>
        <rFont val="宋体"/>
        <charset val="134"/>
      </rPr>
      <t>矿业权减值准备</t>
    </r>
  </si>
  <si>
    <t>无形-矿业权净额</t>
  </si>
  <si>
    <t>无形资产—其他无形资产评估明细表</t>
  </si>
  <si>
    <r>
      <rPr>
        <sz val="10"/>
        <rFont val="宋体"/>
        <charset val="134"/>
      </rPr>
      <t>表</t>
    </r>
    <r>
      <rPr>
        <sz val="10"/>
        <rFont val="Times New Roman"/>
        <charset val="134"/>
      </rPr>
      <t>4-12-3</t>
    </r>
  </si>
  <si>
    <t>无形资产名称和内容</t>
  </si>
  <si>
    <t>无形资产类型</t>
  </si>
  <si>
    <t>权证编号</t>
  </si>
  <si>
    <r>
      <rPr>
        <sz val="10"/>
        <rFont val="宋体"/>
        <charset val="134"/>
      </rPr>
      <t>法定</t>
    </r>
    <r>
      <rPr>
        <sz val="10"/>
        <rFont val="Times New Roman"/>
        <charset val="134"/>
      </rPr>
      <t>/</t>
    </r>
    <r>
      <rPr>
        <sz val="10"/>
        <rFont val="宋体"/>
        <charset val="134"/>
      </rPr>
      <t>预计使用年限</t>
    </r>
  </si>
  <si>
    <t>BD1</t>
  </si>
  <si>
    <t>BD2</t>
  </si>
  <si>
    <t>BD3</t>
  </si>
  <si>
    <t>BD4</t>
  </si>
  <si>
    <t>BD5</t>
  </si>
  <si>
    <t>BD6</t>
  </si>
  <si>
    <t>BD7</t>
  </si>
  <si>
    <t>BD8</t>
  </si>
  <si>
    <t>BD9</t>
  </si>
  <si>
    <t>BD10</t>
  </si>
  <si>
    <t>BD11</t>
  </si>
  <si>
    <t>BD12</t>
  </si>
  <si>
    <t>BD13</t>
  </si>
  <si>
    <t>BD14</t>
  </si>
  <si>
    <t>BD15</t>
  </si>
  <si>
    <t>BD16</t>
  </si>
  <si>
    <t>BD17</t>
  </si>
  <si>
    <t>BD18</t>
  </si>
  <si>
    <r>
      <rPr>
        <sz val="10"/>
        <color indexed="8"/>
        <rFont val="宋体"/>
        <charset val="134"/>
      </rPr>
      <t>无形</t>
    </r>
    <r>
      <rPr>
        <sz val="10"/>
        <color indexed="8"/>
        <rFont val="Times New Roman"/>
        <charset val="134"/>
      </rPr>
      <t>-</t>
    </r>
    <r>
      <rPr>
        <sz val="10"/>
        <color indexed="8"/>
        <rFont val="宋体"/>
        <charset val="134"/>
      </rPr>
      <t>其他合计</t>
    </r>
  </si>
  <si>
    <r>
      <rPr>
        <sz val="10"/>
        <color indexed="8"/>
        <rFont val="宋体"/>
        <charset val="134"/>
      </rPr>
      <t>减：无形</t>
    </r>
    <r>
      <rPr>
        <sz val="10"/>
        <color indexed="8"/>
        <rFont val="Times New Roman"/>
        <charset val="134"/>
      </rPr>
      <t>-</t>
    </r>
    <r>
      <rPr>
        <sz val="10"/>
        <color indexed="8"/>
        <rFont val="宋体"/>
        <charset val="134"/>
      </rPr>
      <t>其他减值准备</t>
    </r>
  </si>
  <si>
    <t>无形-其他净额</t>
  </si>
  <si>
    <t>开发支出评估明细表</t>
  </si>
  <si>
    <r>
      <rPr>
        <sz val="10"/>
        <rFont val="宋体"/>
        <charset val="134"/>
      </rPr>
      <t>表</t>
    </r>
    <r>
      <rPr>
        <sz val="10"/>
        <rFont val="Times New Roman"/>
        <charset val="134"/>
      </rPr>
      <t>4-13</t>
    </r>
  </si>
  <si>
    <r>
      <rPr>
        <sz val="10"/>
        <rFont val="宋体"/>
        <charset val="134"/>
      </rPr>
      <t>内容或名称</t>
    </r>
  </si>
  <si>
    <t>发生日期
（年月）</t>
  </si>
  <si>
    <t>预计完成日期
（年月）</t>
  </si>
  <si>
    <r>
      <rPr>
        <sz val="10"/>
        <rFont val="宋体"/>
        <charset val="134"/>
      </rPr>
      <t>拟形成无形资产类型（专有技术</t>
    </r>
    <r>
      <rPr>
        <sz val="10"/>
        <rFont val="Times New Roman"/>
        <charset val="134"/>
      </rPr>
      <t>/</t>
    </r>
    <r>
      <rPr>
        <sz val="10"/>
        <rFont val="宋体"/>
        <charset val="134"/>
      </rPr>
      <t>专利）</t>
    </r>
  </si>
  <si>
    <r>
      <rPr>
        <sz val="10"/>
        <rFont val="宋体"/>
        <charset val="134"/>
      </rPr>
      <t>技术成熟度</t>
    </r>
  </si>
  <si>
    <r>
      <rPr>
        <sz val="10"/>
        <rFont val="宋体"/>
        <charset val="134"/>
      </rPr>
      <t>业内技术水平</t>
    </r>
  </si>
  <si>
    <r>
      <rPr>
        <sz val="10"/>
        <rFont val="宋体"/>
        <charset val="134"/>
      </rPr>
      <t>预算投入金额</t>
    </r>
  </si>
  <si>
    <t>BE1</t>
  </si>
  <si>
    <t>BE2</t>
  </si>
  <si>
    <t>BE3</t>
  </si>
  <si>
    <t>BE4</t>
  </si>
  <si>
    <t>BE5</t>
  </si>
  <si>
    <t>BE6</t>
  </si>
  <si>
    <t>BE7</t>
  </si>
  <si>
    <t>BE8</t>
  </si>
  <si>
    <t>BE9</t>
  </si>
  <si>
    <t>BE10</t>
  </si>
  <si>
    <t>BE11</t>
  </si>
  <si>
    <t>BE12</t>
  </si>
  <si>
    <t>BE13</t>
  </si>
  <si>
    <t>BE14</t>
  </si>
  <si>
    <t>BE15</t>
  </si>
  <si>
    <t>BE16</t>
  </si>
  <si>
    <t>BE17</t>
  </si>
  <si>
    <t>BE18</t>
  </si>
  <si>
    <t>BE19</t>
  </si>
  <si>
    <t>BE20</t>
  </si>
  <si>
    <t>商誉评估明细表</t>
  </si>
  <si>
    <r>
      <rPr>
        <sz val="10"/>
        <rFont val="宋体"/>
        <charset val="134"/>
      </rPr>
      <t>表</t>
    </r>
    <r>
      <rPr>
        <sz val="10"/>
        <rFont val="Times New Roman"/>
        <charset val="134"/>
      </rPr>
      <t>4-14</t>
    </r>
  </si>
  <si>
    <t>BF1</t>
  </si>
  <si>
    <t>BF2</t>
  </si>
  <si>
    <t>BF3</t>
  </si>
  <si>
    <t>BF4</t>
  </si>
  <si>
    <t>BF5</t>
  </si>
  <si>
    <t>BF6</t>
  </si>
  <si>
    <t>BF7</t>
  </si>
  <si>
    <t>BF8</t>
  </si>
  <si>
    <t>BF9</t>
  </si>
  <si>
    <t>BF10</t>
  </si>
  <si>
    <t>BF11</t>
  </si>
  <si>
    <t>BF12</t>
  </si>
  <si>
    <t>BF13</t>
  </si>
  <si>
    <t>BF14</t>
  </si>
  <si>
    <t>BF15</t>
  </si>
  <si>
    <t>BF16</t>
  </si>
  <si>
    <t>BF17</t>
  </si>
  <si>
    <t>BF18</t>
  </si>
  <si>
    <r>
      <rPr>
        <sz val="10"/>
        <color indexed="8"/>
        <rFont val="宋体"/>
        <charset val="134"/>
      </rPr>
      <t>商誉合计</t>
    </r>
  </si>
  <si>
    <r>
      <rPr>
        <sz val="10"/>
        <color indexed="8"/>
        <rFont val="宋体"/>
        <charset val="134"/>
      </rPr>
      <t>减：商誉减值准备</t>
    </r>
  </si>
  <si>
    <r>
      <rPr>
        <sz val="10"/>
        <rFont val="宋体"/>
        <charset val="134"/>
      </rPr>
      <t>商誉净额</t>
    </r>
  </si>
  <si>
    <t>长期待摊费用评估明细表</t>
  </si>
  <si>
    <r>
      <rPr>
        <sz val="10"/>
        <rFont val="宋体"/>
        <charset val="134"/>
      </rPr>
      <t>表</t>
    </r>
    <r>
      <rPr>
        <sz val="10"/>
        <rFont val="Times New Roman"/>
        <charset val="134"/>
      </rPr>
      <t>4-15</t>
    </r>
  </si>
  <si>
    <r>
      <rPr>
        <sz val="10"/>
        <rFont val="宋体"/>
        <charset val="134"/>
      </rPr>
      <t>费用名称或内容</t>
    </r>
  </si>
  <si>
    <r>
      <rPr>
        <sz val="10"/>
        <rFont val="宋体"/>
        <charset val="134"/>
      </rPr>
      <t>原始发生额</t>
    </r>
  </si>
  <si>
    <t>预计摊销月数</t>
  </si>
  <si>
    <t>尚存受益月数</t>
  </si>
  <si>
    <t>BG1</t>
  </si>
  <si>
    <t>BG2</t>
  </si>
  <si>
    <t>BG3</t>
  </si>
  <si>
    <t>BG4</t>
  </si>
  <si>
    <t>BG5</t>
  </si>
  <si>
    <t>BG6</t>
  </si>
  <si>
    <t>BG7</t>
  </si>
  <si>
    <t>BG8</t>
  </si>
  <si>
    <t>BG9</t>
  </si>
  <si>
    <t>BG10</t>
  </si>
  <si>
    <t>BG11</t>
  </si>
  <si>
    <t>BG12</t>
  </si>
  <si>
    <t>BG13</t>
  </si>
  <si>
    <t>BG14</t>
  </si>
  <si>
    <t>BG15</t>
  </si>
  <si>
    <t>BG16</t>
  </si>
  <si>
    <t>BG17</t>
  </si>
  <si>
    <t>BG18</t>
  </si>
  <si>
    <t>BG19</t>
  </si>
  <si>
    <t>BG20</t>
  </si>
  <si>
    <r>
      <rPr>
        <sz val="10"/>
        <rFont val="宋体"/>
        <charset val="134"/>
      </rPr>
      <t>合</t>
    </r>
    <r>
      <rPr>
        <sz val="10"/>
        <rFont val="Times New Roman"/>
        <charset val="134"/>
      </rPr>
      <t xml:space="preserve">                    </t>
    </r>
    <r>
      <rPr>
        <sz val="10"/>
        <rFont val="宋体"/>
        <charset val="134"/>
      </rPr>
      <t>计</t>
    </r>
  </si>
  <si>
    <t>递延所得税资产评估明细表</t>
  </si>
  <si>
    <r>
      <rPr>
        <sz val="10"/>
        <rFont val="宋体"/>
        <charset val="134"/>
      </rPr>
      <t>表</t>
    </r>
    <r>
      <rPr>
        <sz val="10"/>
        <rFont val="Times New Roman"/>
        <charset val="134"/>
      </rPr>
      <t>4-16</t>
    </r>
  </si>
  <si>
    <t>BH1</t>
  </si>
  <si>
    <t>BH2</t>
  </si>
  <si>
    <t>BH3</t>
  </si>
  <si>
    <t>BH4</t>
  </si>
  <si>
    <t>BH5</t>
  </si>
  <si>
    <t>BH6</t>
  </si>
  <si>
    <t>BH7</t>
  </si>
  <si>
    <t>BH8</t>
  </si>
  <si>
    <t>BH9</t>
  </si>
  <si>
    <t>BH10</t>
  </si>
  <si>
    <t>BH11</t>
  </si>
  <si>
    <t>BH12</t>
  </si>
  <si>
    <t>BH13</t>
  </si>
  <si>
    <t>BH14</t>
  </si>
  <si>
    <t>BH15</t>
  </si>
  <si>
    <t>BH16</t>
  </si>
  <si>
    <t>BH17</t>
  </si>
  <si>
    <t>BH18</t>
  </si>
  <si>
    <t>BH19</t>
  </si>
  <si>
    <t>BH20</t>
  </si>
  <si>
    <t>其他非流动资产评估明细表</t>
  </si>
  <si>
    <r>
      <rPr>
        <sz val="10"/>
        <rFont val="宋体"/>
        <charset val="134"/>
      </rPr>
      <t>表</t>
    </r>
    <r>
      <rPr>
        <sz val="10"/>
        <rFont val="Times New Roman"/>
        <charset val="134"/>
      </rPr>
      <t>4-17</t>
    </r>
  </si>
  <si>
    <t>BI1</t>
  </si>
  <si>
    <t>BI2</t>
  </si>
  <si>
    <t>BI3</t>
  </si>
  <si>
    <t>BI4</t>
  </si>
  <si>
    <t>BI5</t>
  </si>
  <si>
    <t>BI6</t>
  </si>
  <si>
    <t>BI7</t>
  </si>
  <si>
    <t>BI8</t>
  </si>
  <si>
    <t>BI9</t>
  </si>
  <si>
    <t>BI10</t>
  </si>
  <si>
    <t>BI11</t>
  </si>
  <si>
    <t>BI12</t>
  </si>
  <si>
    <t>BI13</t>
  </si>
  <si>
    <t>BI14</t>
  </si>
  <si>
    <t>BI15</t>
  </si>
  <si>
    <t>BI16</t>
  </si>
  <si>
    <t>BI17</t>
  </si>
  <si>
    <t>BI18</t>
  </si>
  <si>
    <t>BI19</t>
  </si>
  <si>
    <t>BI20</t>
  </si>
  <si>
    <t>流动负债评估汇总表</t>
  </si>
  <si>
    <r>
      <rPr>
        <sz val="10"/>
        <rFont val="宋体"/>
        <charset val="134"/>
      </rPr>
      <t>表</t>
    </r>
    <r>
      <rPr>
        <sz val="10"/>
        <rFont val="Times New Roman"/>
        <charset val="134"/>
      </rPr>
      <t>5</t>
    </r>
  </si>
  <si>
    <t>5-1</t>
  </si>
  <si>
    <r>
      <rPr>
        <sz val="10"/>
        <rFont val="宋体"/>
        <charset val="134"/>
      </rPr>
      <t>短期借款</t>
    </r>
  </si>
  <si>
    <t>5-2</t>
  </si>
  <si>
    <r>
      <rPr>
        <sz val="10"/>
        <rFont val="宋体"/>
        <charset val="134"/>
      </rPr>
      <t>交易性金融负债</t>
    </r>
  </si>
  <si>
    <t>5-3</t>
  </si>
  <si>
    <r>
      <rPr>
        <sz val="10"/>
        <rFont val="宋体"/>
        <charset val="134"/>
      </rPr>
      <t>应付票据</t>
    </r>
  </si>
  <si>
    <t>5-4</t>
  </si>
  <si>
    <r>
      <rPr>
        <sz val="10"/>
        <rFont val="宋体"/>
        <charset val="134"/>
      </rPr>
      <t>应付账款</t>
    </r>
  </si>
  <si>
    <t>5-5</t>
  </si>
  <si>
    <t>5-6</t>
  </si>
  <si>
    <r>
      <rPr>
        <sz val="10"/>
        <rFont val="宋体"/>
        <charset val="134"/>
      </rPr>
      <t>应付职工薪酬</t>
    </r>
  </si>
  <si>
    <t>5-7</t>
  </si>
  <si>
    <r>
      <rPr>
        <sz val="10"/>
        <rFont val="宋体"/>
        <charset val="134"/>
      </rPr>
      <t>应交税费</t>
    </r>
  </si>
  <si>
    <t>5-8</t>
  </si>
  <si>
    <r>
      <rPr>
        <sz val="10"/>
        <rFont val="宋体"/>
        <charset val="134"/>
      </rPr>
      <t>应付利息</t>
    </r>
  </si>
  <si>
    <t>5-9</t>
  </si>
  <si>
    <r>
      <rPr>
        <sz val="10"/>
        <rFont val="宋体"/>
        <charset val="134"/>
      </rPr>
      <t>应付股利（应付利润）</t>
    </r>
  </si>
  <si>
    <t>5-10</t>
  </si>
  <si>
    <r>
      <rPr>
        <sz val="10"/>
        <rFont val="宋体"/>
        <charset val="134"/>
      </rPr>
      <t>其他应付款</t>
    </r>
  </si>
  <si>
    <t>5-11</t>
  </si>
  <si>
    <r>
      <rPr>
        <sz val="10"/>
        <rFont val="宋体"/>
        <charset val="134"/>
      </rPr>
      <t>一年内到期的非流动负债</t>
    </r>
  </si>
  <si>
    <t>5-12</t>
  </si>
  <si>
    <r>
      <rPr>
        <sz val="10"/>
        <rFont val="宋体"/>
        <charset val="134"/>
      </rPr>
      <t>其他流动负债</t>
    </r>
  </si>
  <si>
    <r>
      <rPr>
        <sz val="10"/>
        <rFont val="宋体"/>
        <charset val="134"/>
      </rPr>
      <t>流动负债合计</t>
    </r>
  </si>
  <si>
    <t>短期借款评估明细表</t>
  </si>
  <si>
    <r>
      <rPr>
        <sz val="10"/>
        <rFont val="Times New Roman"/>
        <charset val="134"/>
      </rPr>
      <t xml:space="preserve"> </t>
    </r>
    <r>
      <rPr>
        <sz val="10"/>
        <rFont val="宋体"/>
        <charset val="134"/>
      </rPr>
      <t>表</t>
    </r>
    <r>
      <rPr>
        <sz val="10"/>
        <rFont val="Times New Roman"/>
        <charset val="134"/>
      </rPr>
      <t>5-1</t>
    </r>
  </si>
  <si>
    <r>
      <rPr>
        <sz val="10"/>
        <rFont val="宋体"/>
        <charset val="134"/>
      </rPr>
      <t>放款银行（或机构）名称</t>
    </r>
  </si>
  <si>
    <r>
      <rPr>
        <sz val="10"/>
        <rFont val="宋体"/>
        <charset val="134"/>
      </rPr>
      <t>借款方式</t>
    </r>
  </si>
  <si>
    <r>
      <rPr>
        <sz val="10"/>
        <rFont val="宋体"/>
        <charset val="134"/>
      </rPr>
      <t>月利率</t>
    </r>
    <r>
      <rPr>
        <sz val="10"/>
        <rFont val="Times New Roman"/>
        <charset val="134"/>
      </rPr>
      <t>%</t>
    </r>
  </si>
  <si>
    <r>
      <rPr>
        <sz val="10"/>
        <rFont val="宋体"/>
        <charset val="134"/>
      </rPr>
      <t>外币金额</t>
    </r>
  </si>
  <si>
    <r>
      <rPr>
        <sz val="10"/>
        <rFont val="宋体"/>
        <charset val="134"/>
      </rPr>
      <t>外币基准日汇率</t>
    </r>
  </si>
  <si>
    <t>BJ1</t>
  </si>
  <si>
    <t>BJ2</t>
  </si>
  <si>
    <t>BJ3</t>
  </si>
  <si>
    <t>BJ4</t>
  </si>
  <si>
    <t>BJ5</t>
  </si>
  <si>
    <t>BJ6</t>
  </si>
  <si>
    <t>BJ7</t>
  </si>
  <si>
    <t>BJ8</t>
  </si>
  <si>
    <t>BJ9</t>
  </si>
  <si>
    <t>BJ10</t>
  </si>
  <si>
    <t>BJ11</t>
  </si>
  <si>
    <t>BJ12</t>
  </si>
  <si>
    <t>BJ13</t>
  </si>
  <si>
    <t>BJ14</t>
  </si>
  <si>
    <t>BJ15</t>
  </si>
  <si>
    <t>BJ16</t>
  </si>
  <si>
    <t>BJ17</t>
  </si>
  <si>
    <t>BJ18</t>
  </si>
  <si>
    <t>BJ19</t>
  </si>
  <si>
    <t>BJ20</t>
  </si>
  <si>
    <t>交易性金融负债评估明细表</t>
  </si>
  <si>
    <r>
      <rPr>
        <sz val="10"/>
        <rFont val="宋体"/>
        <charset val="134"/>
      </rPr>
      <t>表</t>
    </r>
    <r>
      <rPr>
        <sz val="10"/>
        <rFont val="Times New Roman"/>
        <charset val="134"/>
      </rPr>
      <t>5-2</t>
    </r>
  </si>
  <si>
    <t>BK1</t>
  </si>
  <si>
    <t>BK2</t>
  </si>
  <si>
    <t>BK3</t>
  </si>
  <si>
    <t>BK4</t>
  </si>
  <si>
    <t>BK5</t>
  </si>
  <si>
    <t>BK6</t>
  </si>
  <si>
    <t>BK7</t>
  </si>
  <si>
    <t>BK8</t>
  </si>
  <si>
    <t>BK9</t>
  </si>
  <si>
    <t>BK10</t>
  </si>
  <si>
    <t>BK11</t>
  </si>
  <si>
    <t>BK12</t>
  </si>
  <si>
    <t>BK13</t>
  </si>
  <si>
    <t>BK14</t>
  </si>
  <si>
    <t>BK15</t>
  </si>
  <si>
    <t>BK16</t>
  </si>
  <si>
    <t>BK17</t>
  </si>
  <si>
    <t>BK18</t>
  </si>
  <si>
    <t>BK19</t>
  </si>
  <si>
    <t>BK20</t>
  </si>
  <si>
    <t>应付票据评估明细表</t>
  </si>
  <si>
    <r>
      <rPr>
        <sz val="10"/>
        <rFont val="宋体"/>
        <charset val="134"/>
      </rPr>
      <t>表</t>
    </r>
    <r>
      <rPr>
        <sz val="10"/>
        <rFont val="Times New Roman"/>
        <charset val="134"/>
      </rPr>
      <t>5-3</t>
    </r>
  </si>
  <si>
    <t>BL1</t>
  </si>
  <si>
    <t>BL2</t>
  </si>
  <si>
    <t>BL3</t>
  </si>
  <si>
    <t>BL4</t>
  </si>
  <si>
    <t>BL5</t>
  </si>
  <si>
    <t>BL6</t>
  </si>
  <si>
    <t>BL7</t>
  </si>
  <si>
    <t>BL8</t>
  </si>
  <si>
    <t>BL9</t>
  </si>
  <si>
    <t>BL10</t>
  </si>
  <si>
    <t>BL11</t>
  </si>
  <si>
    <t>BL12</t>
  </si>
  <si>
    <t>BL13</t>
  </si>
  <si>
    <t>BL14</t>
  </si>
  <si>
    <t>BL15</t>
  </si>
  <si>
    <t>BL16</t>
  </si>
  <si>
    <t>BL17</t>
  </si>
  <si>
    <t>BL18</t>
  </si>
  <si>
    <t>BL19</t>
  </si>
  <si>
    <t>BL20</t>
  </si>
  <si>
    <t>应付账款评估明细表</t>
  </si>
  <si>
    <r>
      <rPr>
        <sz val="10"/>
        <rFont val="宋体"/>
        <charset val="134"/>
      </rPr>
      <t>表</t>
    </r>
    <r>
      <rPr>
        <sz val="10"/>
        <rFont val="Times New Roman"/>
        <charset val="134"/>
      </rPr>
      <t>5-4</t>
    </r>
  </si>
  <si>
    <t>BM1</t>
  </si>
  <si>
    <t>BM2</t>
  </si>
  <si>
    <t>BM3</t>
  </si>
  <si>
    <t>BM4</t>
  </si>
  <si>
    <t>BM5</t>
  </si>
  <si>
    <t>BM6</t>
  </si>
  <si>
    <t>BM7</t>
  </si>
  <si>
    <t>BM8</t>
  </si>
  <si>
    <t>BM9</t>
  </si>
  <si>
    <t>BM10</t>
  </si>
  <si>
    <t>BM11</t>
  </si>
  <si>
    <t>BM12</t>
  </si>
  <si>
    <t>BM13</t>
  </si>
  <si>
    <t>BM14</t>
  </si>
  <si>
    <t>BM15</t>
  </si>
  <si>
    <t>BM16</t>
  </si>
  <si>
    <t>BM17</t>
  </si>
  <si>
    <t>BM18</t>
  </si>
  <si>
    <t>BM19</t>
  </si>
  <si>
    <t>BM20</t>
  </si>
  <si>
    <t>BM21</t>
  </si>
  <si>
    <t>BM22</t>
  </si>
  <si>
    <t>BM23</t>
  </si>
  <si>
    <t>BM24</t>
  </si>
  <si>
    <t>BM25</t>
  </si>
  <si>
    <t>BM26</t>
  </si>
  <si>
    <t>BM27</t>
  </si>
  <si>
    <t>BM28</t>
  </si>
  <si>
    <t>BM29</t>
  </si>
  <si>
    <t>BM30</t>
  </si>
  <si>
    <t>BM31</t>
  </si>
  <si>
    <t>BM32</t>
  </si>
  <si>
    <t>BM33</t>
  </si>
  <si>
    <t>BM34</t>
  </si>
  <si>
    <t>BM35</t>
  </si>
  <si>
    <t>BM36</t>
  </si>
  <si>
    <t>BM37</t>
  </si>
  <si>
    <t>BM38</t>
  </si>
  <si>
    <t>BM39</t>
  </si>
  <si>
    <t>BM40</t>
  </si>
  <si>
    <t>BM41</t>
  </si>
  <si>
    <t>BM42</t>
  </si>
  <si>
    <t>BM43</t>
  </si>
  <si>
    <t>BM44</t>
  </si>
  <si>
    <t>预收款项评估明细表</t>
  </si>
  <si>
    <r>
      <rPr>
        <sz val="10"/>
        <rFont val="宋体"/>
        <charset val="134"/>
      </rPr>
      <t>表</t>
    </r>
    <r>
      <rPr>
        <sz val="10"/>
        <rFont val="Times New Roman"/>
        <charset val="134"/>
      </rPr>
      <t>5-13</t>
    </r>
  </si>
  <si>
    <t>BN1</t>
  </si>
  <si>
    <t>BN2</t>
  </si>
  <si>
    <t>BN3</t>
  </si>
  <si>
    <t>BN4</t>
  </si>
  <si>
    <t>BN5</t>
  </si>
  <si>
    <t>BN6</t>
  </si>
  <si>
    <t>BN7</t>
  </si>
  <si>
    <t>BN8</t>
  </si>
  <si>
    <t>BN9</t>
  </si>
  <si>
    <t>BN10</t>
  </si>
  <si>
    <t>BN11</t>
  </si>
  <si>
    <t>BN12</t>
  </si>
  <si>
    <t>BN13</t>
  </si>
  <si>
    <t>BN14</t>
  </si>
  <si>
    <t>BN15</t>
  </si>
  <si>
    <t>BN16</t>
  </si>
  <si>
    <t>BN17</t>
  </si>
  <si>
    <t>BN18</t>
  </si>
  <si>
    <t>BN19</t>
  </si>
  <si>
    <t>BN20</t>
  </si>
  <si>
    <t>应付职工薪酬评估明细表</t>
  </si>
  <si>
    <r>
      <rPr>
        <sz val="10"/>
        <rFont val="宋体"/>
        <charset val="134"/>
      </rPr>
      <t>表</t>
    </r>
    <r>
      <rPr>
        <sz val="10"/>
        <rFont val="Times New Roman"/>
        <charset val="134"/>
      </rPr>
      <t>5-6</t>
    </r>
  </si>
  <si>
    <t>BN21</t>
  </si>
  <si>
    <t>BN22</t>
  </si>
  <si>
    <t>BN23</t>
  </si>
  <si>
    <t>BN24</t>
  </si>
  <si>
    <t>应付利息评估明细表</t>
  </si>
  <si>
    <r>
      <rPr>
        <sz val="10"/>
        <rFont val="宋体"/>
        <charset val="134"/>
      </rPr>
      <t>表</t>
    </r>
    <r>
      <rPr>
        <sz val="10"/>
        <rFont val="Times New Roman"/>
        <charset val="134"/>
      </rPr>
      <t>5-8</t>
    </r>
  </si>
  <si>
    <t>BO1</t>
  </si>
  <si>
    <t>BO2</t>
  </si>
  <si>
    <t>BO3</t>
  </si>
  <si>
    <t>BO4</t>
  </si>
  <si>
    <t>BO5</t>
  </si>
  <si>
    <t>BO6</t>
  </si>
  <si>
    <t>BO7</t>
  </si>
  <si>
    <t>BO8</t>
  </si>
  <si>
    <t>BO9</t>
  </si>
  <si>
    <t>BO10</t>
  </si>
  <si>
    <t>BO11</t>
  </si>
  <si>
    <t>BO12</t>
  </si>
  <si>
    <t>BO13</t>
  </si>
  <si>
    <t>BO14</t>
  </si>
  <si>
    <t>BO15</t>
  </si>
  <si>
    <t>BO16</t>
  </si>
  <si>
    <t>BO17</t>
  </si>
  <si>
    <t>BO18</t>
  </si>
  <si>
    <t>BO19</t>
  </si>
  <si>
    <t>BO20</t>
  </si>
  <si>
    <t>应交税费评估明细表</t>
  </si>
  <si>
    <r>
      <rPr>
        <sz val="10"/>
        <rFont val="宋体"/>
        <charset val="134"/>
      </rPr>
      <t>表</t>
    </r>
    <r>
      <rPr>
        <sz val="10"/>
        <rFont val="Times New Roman"/>
        <charset val="134"/>
      </rPr>
      <t>5-7</t>
    </r>
  </si>
  <si>
    <r>
      <rPr>
        <sz val="10"/>
        <rFont val="宋体"/>
        <charset val="134"/>
      </rPr>
      <t>征税机关</t>
    </r>
  </si>
  <si>
    <r>
      <rPr>
        <sz val="10"/>
        <rFont val="宋体"/>
        <charset val="134"/>
      </rPr>
      <t>税费种类</t>
    </r>
  </si>
  <si>
    <t>BP1</t>
  </si>
  <si>
    <t>BP2</t>
  </si>
  <si>
    <t>BP3</t>
  </si>
  <si>
    <t>BP4</t>
  </si>
  <si>
    <t>BP5</t>
  </si>
  <si>
    <t>BP6</t>
  </si>
  <si>
    <t>BP7</t>
  </si>
  <si>
    <t>BP8</t>
  </si>
  <si>
    <t>BP9</t>
  </si>
  <si>
    <t>BP10</t>
  </si>
  <si>
    <t>BP11</t>
  </si>
  <si>
    <t>BP12</t>
  </si>
  <si>
    <t>BP13</t>
  </si>
  <si>
    <t>BP14</t>
  </si>
  <si>
    <t>BP15</t>
  </si>
  <si>
    <t>BP16</t>
  </si>
  <si>
    <t>BP17</t>
  </si>
  <si>
    <t>BP18</t>
  </si>
  <si>
    <t>BP19</t>
  </si>
  <si>
    <t>BP20</t>
  </si>
  <si>
    <t>BP21</t>
  </si>
  <si>
    <t>BP22</t>
  </si>
  <si>
    <t>BP23</t>
  </si>
  <si>
    <t>BP24</t>
  </si>
  <si>
    <t>BP25</t>
  </si>
  <si>
    <t>BP26</t>
  </si>
  <si>
    <t>应付股利（应付利润）评估明细表</t>
  </si>
  <si>
    <r>
      <rPr>
        <sz val="10"/>
        <rFont val="宋体"/>
        <charset val="134"/>
      </rPr>
      <t>表</t>
    </r>
    <r>
      <rPr>
        <sz val="10"/>
        <rFont val="Times New Roman"/>
        <charset val="134"/>
      </rPr>
      <t>5-9</t>
    </r>
  </si>
  <si>
    <r>
      <rPr>
        <sz val="10"/>
        <rFont val="宋体"/>
        <charset val="134"/>
      </rPr>
      <t>投资单位名称（股东）</t>
    </r>
  </si>
  <si>
    <r>
      <rPr>
        <sz val="10"/>
        <rFont val="宋体"/>
        <charset val="134"/>
      </rPr>
      <t>利润所属期间</t>
    </r>
  </si>
  <si>
    <t>BQ1</t>
  </si>
  <si>
    <t>BQ2</t>
  </si>
  <si>
    <t>BQ3</t>
  </si>
  <si>
    <t>BQ4</t>
  </si>
  <si>
    <t>BQ5</t>
  </si>
  <si>
    <t>BQ6</t>
  </si>
  <si>
    <t>BQ7</t>
  </si>
  <si>
    <t>BQ8</t>
  </si>
  <si>
    <t>BQ9</t>
  </si>
  <si>
    <t>BQ10</t>
  </si>
  <si>
    <t>BQ11</t>
  </si>
  <si>
    <t>BQ12</t>
  </si>
  <si>
    <t>BQ13</t>
  </si>
  <si>
    <t>BQ14</t>
  </si>
  <si>
    <t>BQ15</t>
  </si>
  <si>
    <t>BQ16</t>
  </si>
  <si>
    <t>BQ17</t>
  </si>
  <si>
    <t>BQ18</t>
  </si>
  <si>
    <t>BQ19</t>
  </si>
  <si>
    <t>BQ20</t>
  </si>
  <si>
    <t>一年内到期的非流动负债评估明细表</t>
  </si>
  <si>
    <r>
      <rPr>
        <sz val="10"/>
        <rFont val="宋体"/>
        <charset val="134"/>
      </rPr>
      <t>表</t>
    </r>
    <r>
      <rPr>
        <sz val="10"/>
        <rFont val="Times New Roman"/>
        <charset val="134"/>
      </rPr>
      <t>5-11</t>
    </r>
  </si>
  <si>
    <r>
      <rPr>
        <sz val="10"/>
        <rFont val="宋体"/>
        <charset val="134"/>
      </rPr>
      <t>结算项目</t>
    </r>
  </si>
  <si>
    <r>
      <rPr>
        <sz val="10"/>
        <rFont val="宋体"/>
        <charset val="134"/>
      </rPr>
      <t>票面月利率</t>
    </r>
    <r>
      <rPr>
        <sz val="10"/>
        <rFont val="Times New Roman"/>
        <charset val="134"/>
      </rPr>
      <t>%</t>
    </r>
  </si>
  <si>
    <t>BR1</t>
  </si>
  <si>
    <t>BR2</t>
  </si>
  <si>
    <t>BR3</t>
  </si>
  <si>
    <t>BR4</t>
  </si>
  <si>
    <t>BR5</t>
  </si>
  <si>
    <t>BR6</t>
  </si>
  <si>
    <t>BR7</t>
  </si>
  <si>
    <t>BR8</t>
  </si>
  <si>
    <t>BR9</t>
  </si>
  <si>
    <t>BR10</t>
  </si>
  <si>
    <t>BR11</t>
  </si>
  <si>
    <t>BR12</t>
  </si>
  <si>
    <t>BR13</t>
  </si>
  <si>
    <t>BR14</t>
  </si>
  <si>
    <t>BR15</t>
  </si>
  <si>
    <t>BR16</t>
  </si>
  <si>
    <t>BR17</t>
  </si>
  <si>
    <t>BR18</t>
  </si>
  <si>
    <t>BR19</t>
  </si>
  <si>
    <t>BR20</t>
  </si>
  <si>
    <t>其他应付款评估明细表</t>
  </si>
  <si>
    <r>
      <rPr>
        <sz val="10"/>
        <rFont val="宋体"/>
        <charset val="134"/>
      </rPr>
      <t>表</t>
    </r>
    <r>
      <rPr>
        <sz val="10"/>
        <rFont val="Times New Roman"/>
        <charset val="134"/>
      </rPr>
      <t>5-10</t>
    </r>
  </si>
  <si>
    <t>BS1</t>
  </si>
  <si>
    <t>BS2</t>
  </si>
  <si>
    <t>BS3</t>
  </si>
  <si>
    <t>BS4</t>
  </si>
  <si>
    <t>BS5</t>
  </si>
  <si>
    <t>BS6</t>
  </si>
  <si>
    <t>BS7</t>
  </si>
  <si>
    <t>BS8</t>
  </si>
  <si>
    <t>BS9</t>
  </si>
  <si>
    <t>BS10</t>
  </si>
  <si>
    <t>BS11</t>
  </si>
  <si>
    <t>BS12</t>
  </si>
  <si>
    <t>BS13</t>
  </si>
  <si>
    <t>BS14</t>
  </si>
  <si>
    <t>BS15</t>
  </si>
  <si>
    <t>BS16</t>
  </si>
  <si>
    <t>BS17</t>
  </si>
  <si>
    <t>BS18</t>
  </si>
  <si>
    <t>BS19</t>
  </si>
  <si>
    <t>BS20</t>
  </si>
  <si>
    <t>BS21</t>
  </si>
  <si>
    <t>BS22</t>
  </si>
  <si>
    <t>BS23</t>
  </si>
  <si>
    <t>BS24</t>
  </si>
  <si>
    <t>其他流动负债评估明细表</t>
  </si>
  <si>
    <r>
      <rPr>
        <sz val="10"/>
        <rFont val="宋体"/>
        <charset val="134"/>
      </rPr>
      <t>表</t>
    </r>
    <r>
      <rPr>
        <sz val="10"/>
        <rFont val="Times New Roman"/>
        <charset val="134"/>
      </rPr>
      <t>5-12</t>
    </r>
  </si>
  <si>
    <t>BT1</t>
  </si>
  <si>
    <t>BT2</t>
  </si>
  <si>
    <t>BT3</t>
  </si>
  <si>
    <t>BT4</t>
  </si>
  <si>
    <t>BT5</t>
  </si>
  <si>
    <t>BT6</t>
  </si>
  <si>
    <t>BT7</t>
  </si>
  <si>
    <t>BT8</t>
  </si>
  <si>
    <t>BT9</t>
  </si>
  <si>
    <t>BT10</t>
  </si>
  <si>
    <t>BT11</t>
  </si>
  <si>
    <t>BT12</t>
  </si>
  <si>
    <t>BT13</t>
  </si>
  <si>
    <t>BT14</t>
  </si>
  <si>
    <t>BT15</t>
  </si>
  <si>
    <t>BT16</t>
  </si>
  <si>
    <t>BT17</t>
  </si>
  <si>
    <t>BT18</t>
  </si>
  <si>
    <t>BT19</t>
  </si>
  <si>
    <t>BT20</t>
  </si>
  <si>
    <t>非流动负债评估汇总表</t>
  </si>
  <si>
    <r>
      <rPr>
        <sz val="10"/>
        <rFont val="宋体"/>
        <charset val="134"/>
      </rPr>
      <t>表</t>
    </r>
    <r>
      <rPr>
        <sz val="10"/>
        <rFont val="Times New Roman"/>
        <charset val="134"/>
      </rPr>
      <t>6</t>
    </r>
  </si>
  <si>
    <t>6-1</t>
  </si>
  <si>
    <r>
      <rPr>
        <sz val="10"/>
        <rFont val="宋体"/>
        <charset val="134"/>
      </rPr>
      <t>长期借款</t>
    </r>
  </si>
  <si>
    <t>6-2</t>
  </si>
  <si>
    <r>
      <rPr>
        <sz val="10"/>
        <rFont val="宋体"/>
        <charset val="134"/>
      </rPr>
      <t>应付债券</t>
    </r>
  </si>
  <si>
    <t>6-3</t>
  </si>
  <si>
    <r>
      <rPr>
        <sz val="10"/>
        <rFont val="宋体"/>
        <charset val="134"/>
      </rPr>
      <t>长期应付款</t>
    </r>
  </si>
  <si>
    <t>6-4</t>
  </si>
  <si>
    <r>
      <rPr>
        <sz val="10"/>
        <rFont val="宋体"/>
        <charset val="134"/>
      </rPr>
      <t>专项应付款</t>
    </r>
  </si>
  <si>
    <t>6-5</t>
  </si>
  <si>
    <r>
      <rPr>
        <sz val="10"/>
        <rFont val="宋体"/>
        <charset val="134"/>
      </rPr>
      <t>预计负债</t>
    </r>
  </si>
  <si>
    <t>6-6</t>
  </si>
  <si>
    <r>
      <rPr>
        <sz val="10"/>
        <rFont val="宋体"/>
        <charset val="134"/>
      </rPr>
      <t>递延所得税负债</t>
    </r>
  </si>
  <si>
    <t>6-7</t>
  </si>
  <si>
    <r>
      <rPr>
        <sz val="10"/>
        <rFont val="宋体"/>
        <charset val="134"/>
      </rPr>
      <t>其他非流动负债</t>
    </r>
  </si>
  <si>
    <r>
      <rPr>
        <sz val="10"/>
        <rFont val="宋体"/>
        <charset val="134"/>
      </rPr>
      <t>非流动负债合计</t>
    </r>
  </si>
  <si>
    <t>合同负债评估明细表</t>
  </si>
  <si>
    <t>BU1</t>
  </si>
  <si>
    <t>BU2</t>
  </si>
  <si>
    <t>BU3</t>
  </si>
  <si>
    <t>BU4</t>
  </si>
  <si>
    <t>BU5</t>
  </si>
  <si>
    <t>BU6</t>
  </si>
  <si>
    <t>BU7</t>
  </si>
  <si>
    <t>BU8</t>
  </si>
  <si>
    <t>BU9</t>
  </si>
  <si>
    <t>BU10</t>
  </si>
  <si>
    <t>BU11</t>
  </si>
  <si>
    <t>BU12</t>
  </si>
  <si>
    <t>BU13</t>
  </si>
  <si>
    <t>BU14</t>
  </si>
  <si>
    <t>BU15</t>
  </si>
  <si>
    <t>BU16</t>
  </si>
  <si>
    <t>BU17</t>
  </si>
  <si>
    <t>BU18</t>
  </si>
  <si>
    <t>BU19</t>
  </si>
  <si>
    <t>BU20</t>
  </si>
  <si>
    <t>长期借款评估明细表</t>
  </si>
  <si>
    <r>
      <rPr>
        <sz val="10"/>
        <rFont val="宋体"/>
        <charset val="134"/>
      </rPr>
      <t>表</t>
    </r>
    <r>
      <rPr>
        <sz val="10"/>
        <rFont val="Times New Roman"/>
        <charset val="134"/>
      </rPr>
      <t>6-1</t>
    </r>
  </si>
  <si>
    <t>BV1</t>
  </si>
  <si>
    <t>BV2</t>
  </si>
  <si>
    <t>BV3</t>
  </si>
  <si>
    <t>BV4</t>
  </si>
  <si>
    <t>BV5</t>
  </si>
  <si>
    <t>BV6</t>
  </si>
  <si>
    <t>BV7</t>
  </si>
  <si>
    <t>BV8</t>
  </si>
  <si>
    <t>BV9</t>
  </si>
  <si>
    <t>BV10</t>
  </si>
  <si>
    <t>BV11</t>
  </si>
  <si>
    <t>BV12</t>
  </si>
  <si>
    <t>BV13</t>
  </si>
  <si>
    <t>BV14</t>
  </si>
  <si>
    <t>BV15</t>
  </si>
  <si>
    <t>BV16</t>
  </si>
  <si>
    <t>应付债券评估明细表</t>
  </si>
  <si>
    <r>
      <rPr>
        <sz val="10"/>
        <rFont val="宋体"/>
        <charset val="134"/>
      </rPr>
      <t>表</t>
    </r>
    <r>
      <rPr>
        <sz val="10"/>
        <rFont val="Times New Roman"/>
        <charset val="134"/>
      </rPr>
      <t>6-2</t>
    </r>
  </si>
  <si>
    <r>
      <rPr>
        <sz val="10"/>
        <rFont val="宋体"/>
        <charset val="134"/>
      </rPr>
      <t>债券发行单位</t>
    </r>
  </si>
  <si>
    <r>
      <rPr>
        <sz val="10"/>
        <rFont val="Times New Roman"/>
        <charset val="134"/>
      </rPr>
      <t xml:space="preserve"> </t>
    </r>
    <r>
      <rPr>
        <sz val="10"/>
        <rFont val="宋体"/>
        <charset val="134"/>
      </rPr>
      <t>备</t>
    </r>
    <r>
      <rPr>
        <sz val="10"/>
        <rFont val="Times New Roman"/>
        <charset val="134"/>
      </rPr>
      <t xml:space="preserve"> </t>
    </r>
    <r>
      <rPr>
        <sz val="10"/>
        <rFont val="宋体"/>
        <charset val="134"/>
      </rPr>
      <t>注</t>
    </r>
  </si>
  <si>
    <t>BW1</t>
  </si>
  <si>
    <t>BW2</t>
  </si>
  <si>
    <t>BW3</t>
  </si>
  <si>
    <t>BW4</t>
  </si>
  <si>
    <t>BW5</t>
  </si>
  <si>
    <t>BW6</t>
  </si>
  <si>
    <t>BW7</t>
  </si>
  <si>
    <t>BW8</t>
  </si>
  <si>
    <t>BW9</t>
  </si>
  <si>
    <t>BW10</t>
  </si>
  <si>
    <t>BW11</t>
  </si>
  <si>
    <t>BW12</t>
  </si>
  <si>
    <t>BW13</t>
  </si>
  <si>
    <t>BW14</t>
  </si>
  <si>
    <t>BW15</t>
  </si>
  <si>
    <t>BW16</t>
  </si>
  <si>
    <t>BW17</t>
  </si>
  <si>
    <t>BW18</t>
  </si>
  <si>
    <t>BW19</t>
  </si>
  <si>
    <t>BW20</t>
  </si>
  <si>
    <t>长期应付款评估明细表</t>
  </si>
  <si>
    <r>
      <rPr>
        <sz val="10"/>
        <rFont val="宋体"/>
        <charset val="134"/>
      </rPr>
      <t>表</t>
    </r>
    <r>
      <rPr>
        <sz val="10"/>
        <rFont val="Times New Roman"/>
        <charset val="134"/>
      </rPr>
      <t>6-3</t>
    </r>
  </si>
  <si>
    <t>BX1</t>
  </si>
  <si>
    <t>BX2</t>
  </si>
  <si>
    <t>BX3</t>
  </si>
  <si>
    <t>BX4</t>
  </si>
  <si>
    <t>BX5</t>
  </si>
  <si>
    <t>BX6</t>
  </si>
  <si>
    <t>BX7</t>
  </si>
  <si>
    <t>BX8</t>
  </si>
  <si>
    <t>BX9</t>
  </si>
  <si>
    <t>BX10</t>
  </si>
  <si>
    <t>BX11</t>
  </si>
  <si>
    <t>BX12</t>
  </si>
  <si>
    <t>BX13</t>
  </si>
  <si>
    <t>BX14</t>
  </si>
  <si>
    <t>BX15</t>
  </si>
  <si>
    <t>BX16</t>
  </si>
  <si>
    <t>BX17</t>
  </si>
  <si>
    <t>BX18</t>
  </si>
  <si>
    <t>BX19</t>
  </si>
  <si>
    <t>BX20</t>
  </si>
  <si>
    <t>专项应付款评估明细表</t>
  </si>
  <si>
    <r>
      <rPr>
        <sz val="10"/>
        <rFont val="宋体"/>
        <charset val="134"/>
      </rPr>
      <t>表</t>
    </r>
    <r>
      <rPr>
        <sz val="10"/>
        <rFont val="Times New Roman"/>
        <charset val="134"/>
      </rPr>
      <t>6-4</t>
    </r>
  </si>
  <si>
    <r>
      <rPr>
        <sz val="10"/>
        <rFont val="Times New Roman"/>
        <charset val="134"/>
      </rPr>
      <t xml:space="preserve">     </t>
    </r>
    <r>
      <rPr>
        <sz val="10"/>
        <rFont val="宋体"/>
        <charset val="134"/>
      </rPr>
      <t>金额单位：人民币元</t>
    </r>
  </si>
  <si>
    <r>
      <rPr>
        <sz val="10"/>
        <rFont val="宋体"/>
        <charset val="134"/>
      </rPr>
      <t>户名（或结算对象）</t>
    </r>
  </si>
  <si>
    <r>
      <rPr>
        <sz val="10"/>
        <rFont val="宋体"/>
        <charset val="134"/>
      </rPr>
      <t>款项内容</t>
    </r>
  </si>
  <si>
    <r>
      <rPr>
        <sz val="10"/>
        <rFont val="宋体"/>
        <charset val="134"/>
      </rPr>
      <t>对应批文文号</t>
    </r>
  </si>
  <si>
    <t>BY1</t>
  </si>
  <si>
    <t>BY2</t>
  </si>
  <si>
    <t>BY3</t>
  </si>
  <si>
    <t>BY4</t>
  </si>
  <si>
    <t>BY5</t>
  </si>
  <si>
    <t>BY6</t>
  </si>
  <si>
    <t>BY7</t>
  </si>
  <si>
    <t>BY8</t>
  </si>
  <si>
    <t>BY9</t>
  </si>
  <si>
    <t>BY10</t>
  </si>
  <si>
    <t>BY11</t>
  </si>
  <si>
    <t>BY12</t>
  </si>
  <si>
    <t>BY13</t>
  </si>
  <si>
    <t>BY14</t>
  </si>
  <si>
    <t>BY15</t>
  </si>
  <si>
    <t>BY16</t>
  </si>
  <si>
    <t>BY17</t>
  </si>
  <si>
    <t>BY18</t>
  </si>
  <si>
    <t>BY19</t>
  </si>
  <si>
    <t>BY20</t>
  </si>
  <si>
    <t>预计负债评估明细表</t>
  </si>
  <si>
    <r>
      <rPr>
        <sz val="10"/>
        <rFont val="宋体"/>
        <charset val="134"/>
      </rPr>
      <t>表</t>
    </r>
    <r>
      <rPr>
        <sz val="10"/>
        <rFont val="Times New Roman"/>
        <charset val="134"/>
      </rPr>
      <t>6-5</t>
    </r>
  </si>
  <si>
    <r>
      <rPr>
        <sz val="10"/>
        <rFont val="宋体"/>
        <charset val="134"/>
      </rPr>
      <t>核算内容</t>
    </r>
  </si>
  <si>
    <t>BZ1</t>
  </si>
  <si>
    <t>BZ2</t>
  </si>
  <si>
    <t>BZ3</t>
  </si>
  <si>
    <t>BZ4</t>
  </si>
  <si>
    <t>BZ5</t>
  </si>
  <si>
    <t>BZ6</t>
  </si>
  <si>
    <t>BZ7</t>
  </si>
  <si>
    <t>BZ8</t>
  </si>
  <si>
    <t>BZ9</t>
  </si>
  <si>
    <t>BZ10</t>
  </si>
  <si>
    <t>BZ11</t>
  </si>
  <si>
    <t>BZ12</t>
  </si>
  <si>
    <t>BZ13</t>
  </si>
  <si>
    <t>BZ14</t>
  </si>
  <si>
    <t>BZ15</t>
  </si>
  <si>
    <t>BZ16</t>
  </si>
  <si>
    <t>BZ17</t>
  </si>
  <si>
    <t>BZ18</t>
  </si>
  <si>
    <t>BZ19</t>
  </si>
  <si>
    <t>BZ20</t>
  </si>
  <si>
    <t>递延所得税负债评估明细表</t>
  </si>
  <si>
    <r>
      <rPr>
        <sz val="10"/>
        <rFont val="宋体"/>
        <charset val="134"/>
      </rPr>
      <t>表</t>
    </r>
    <r>
      <rPr>
        <sz val="10"/>
        <rFont val="Times New Roman"/>
        <charset val="134"/>
      </rPr>
      <t>6-6</t>
    </r>
  </si>
  <si>
    <r>
      <rPr>
        <sz val="10"/>
        <rFont val="宋体"/>
        <charset val="134"/>
      </rPr>
      <t>内容</t>
    </r>
  </si>
  <si>
    <t>CA1</t>
  </si>
  <si>
    <t>CA2</t>
  </si>
  <si>
    <t>CA3</t>
  </si>
  <si>
    <t>CA4</t>
  </si>
  <si>
    <t>CA5</t>
  </si>
  <si>
    <t>CA6</t>
  </si>
  <si>
    <t>CA7</t>
  </si>
  <si>
    <t>CA8</t>
  </si>
  <si>
    <t>CA9</t>
  </si>
  <si>
    <t>CA10</t>
  </si>
  <si>
    <t>CA11</t>
  </si>
  <si>
    <t>CA12</t>
  </si>
  <si>
    <t>CA13</t>
  </si>
  <si>
    <t>CA14</t>
  </si>
  <si>
    <t>CA15</t>
  </si>
  <si>
    <t>CA16</t>
  </si>
  <si>
    <t>CA17</t>
  </si>
  <si>
    <t>CA18</t>
  </si>
  <si>
    <t>CA19</t>
  </si>
  <si>
    <t>CA20</t>
  </si>
  <si>
    <t>其他非流动负债评估明细表</t>
  </si>
  <si>
    <r>
      <rPr>
        <sz val="10"/>
        <rFont val="Times New Roman"/>
        <charset val="134"/>
      </rPr>
      <t xml:space="preserve">                               </t>
    </r>
    <r>
      <rPr>
        <sz val="10"/>
        <rFont val="宋体"/>
        <charset val="134"/>
      </rPr>
      <t>表</t>
    </r>
    <r>
      <rPr>
        <sz val="10"/>
        <rFont val="Times New Roman"/>
        <charset val="134"/>
      </rPr>
      <t>6-7</t>
    </r>
  </si>
  <si>
    <t>CB1</t>
  </si>
  <si>
    <t>CB2</t>
  </si>
  <si>
    <t>CB3</t>
  </si>
  <si>
    <t>CB4</t>
  </si>
  <si>
    <t>CB5</t>
  </si>
  <si>
    <t>CB6</t>
  </si>
  <si>
    <t>CB7</t>
  </si>
  <si>
    <t>CB8</t>
  </si>
  <si>
    <t>CB9</t>
  </si>
  <si>
    <t>CB10</t>
  </si>
  <si>
    <t>CB11</t>
  </si>
  <si>
    <t>CB12</t>
  </si>
  <si>
    <t>CB13</t>
  </si>
  <si>
    <t>CB14</t>
  </si>
  <si>
    <t>CB15</t>
  </si>
  <si>
    <t>CB16</t>
  </si>
  <si>
    <t>CB17</t>
  </si>
  <si>
    <t>CB18</t>
  </si>
  <si>
    <t>CB19</t>
  </si>
  <si>
    <t>CB20</t>
  </si>
  <si>
    <t>资产基础法评估贴数用表</t>
  </si>
  <si>
    <t>文字1</t>
  </si>
  <si>
    <t>文字2</t>
  </si>
  <si>
    <t>文字3</t>
  </si>
  <si>
    <t>文字4</t>
  </si>
  <si>
    <t>日期1</t>
  </si>
  <si>
    <t>日期2</t>
  </si>
  <si>
    <t>数字1</t>
  </si>
  <si>
    <t>数字2</t>
  </si>
  <si>
    <t>账面原值</t>
  </si>
  <si>
    <t>账面净值</t>
  </si>
  <si>
    <t>评估原值</t>
  </si>
  <si>
    <t>成新率</t>
  </si>
  <si>
    <t>评估净值</t>
  </si>
  <si>
    <t>增减额</t>
  </si>
  <si>
    <t>增减率%</t>
  </si>
  <si>
    <t>房屋案例</t>
  </si>
  <si>
    <t>机器设备案例</t>
  </si>
  <si>
    <t>电子设备案例</t>
  </si>
  <si>
    <t>车辆案例</t>
  </si>
</sst>
</file>

<file path=xl/styles.xml><?xml version="1.0" encoding="utf-8"?>
<styleSheet xmlns="http://schemas.openxmlformats.org/spreadsheetml/2006/main">
  <numFmts count="140">
    <numFmt numFmtId="176" formatCode="_-* #,##0_-;\-* #,##0_-;_-* &quot;-&quot;_-;_-@_-"/>
    <numFmt numFmtId="177" formatCode="_ [$€-2]* #,##0.00_ ;_ [$€-2]* \-#,##0.00_ ;_ [$€-2]* &quot;-&quot;??_ "/>
    <numFmt numFmtId="178" formatCode=";;;"/>
    <numFmt numFmtId="179" formatCode="_-&quot;$&quot;\ * #,##0_-;_-&quot;$&quot;\ * #,##0\-;_-&quot;$&quot;\ * &quot;-&quot;_-;_-@_-"/>
    <numFmt numFmtId="43" formatCode="_ * #,##0.00_ ;_ * \-#,##0.00_ ;_ * &quot;-&quot;??_ ;_ @_ "/>
    <numFmt numFmtId="180" formatCode="dd\ mmmyy\ hh:mm"/>
    <numFmt numFmtId="181" formatCode="_-* #,##0\ &quot;kr&quot;_-;\-* #,##0\ &quot;kr&quot;_-;_-* &quot;-&quot;\ &quot;kr&quot;_-;_-@_-"/>
    <numFmt numFmtId="182" formatCode="&quot;$&quot;#,##0.00_);\(&quot;$&quot;#,##0.00\)"/>
    <numFmt numFmtId="183" formatCode="&quot;ð&quot;\%"/>
    <numFmt numFmtId="184" formatCode="#,##0.000_);\(#,##0.000\)"/>
    <numFmt numFmtId="42" formatCode="_ &quot;￥&quot;* #,##0_ ;_ &quot;￥&quot;* \-#,##0_ ;_ &quot;￥&quot;* &quot;-&quot;_ ;_ @_ "/>
    <numFmt numFmtId="185" formatCode="#,##0.0_)_%;\(#,##0.0\)_%;0.0_)_%;@_)_%"/>
    <numFmt numFmtId="186" formatCode="_-* #,##0.00_-;\-* #,##0.00_-;_-* &quot;-&quot;??_-;_-@_-"/>
    <numFmt numFmtId="187" formatCode="&quot;\&quot;#,##0;[Red]&quot;\&quot;&quot;\&quot;&quot;\&quot;&quot;\&quot;&quot;\&quot;&quot;\&quot;&quot;\&quot;\-#,##0"/>
    <numFmt numFmtId="188" formatCode="##.\ \ "/>
    <numFmt numFmtId="189" formatCode="&quot;£&quot;#,##0;[Red]\-&quot;£&quot;#,##0"/>
    <numFmt numFmtId="41" formatCode="_ * #,##0_ ;_ * \-#,##0_ ;_ * &quot;-&quot;_ ;_ @_ "/>
    <numFmt numFmtId="190" formatCode="&quot;$&quot;#,##0_);\(&quot;$&quot;#,##0\)"/>
    <numFmt numFmtId="191" formatCode="&quot;$&quot;#,##0.00;[Red]&quot;$&quot;#,##0.00"/>
    <numFmt numFmtId="192" formatCode="0.0&quot;x&quot;;@_)"/>
    <numFmt numFmtId="193" formatCode="_-#,##0_-;\(#,##0\);_-\ \ &quot;-&quot;_-;_-@_-"/>
    <numFmt numFmtId="194" formatCode="_(* #,##0.0_)_x_x_x;_(* \(#,##0.0\)_x_x_x;_(* &quot;-&quot;??_)_x_x_x;_(@_)_x_x_x"/>
    <numFmt numFmtId="195" formatCode="#,##0.0_);\(#,##0.0\)"/>
    <numFmt numFmtId="44" formatCode="_ &quot;￥&quot;* #,##0.00_ ;_ &quot;￥&quot;* \-#,##0.00_ ;_ &quot;￥&quot;* &quot;-&quot;??_ ;_ @_ "/>
    <numFmt numFmtId="196" formatCode="&quot;Ç&quot;\ &quot;´&quot;&quot;´&quot;&quot;´&quot;&quot;´&quot;\ &quot;»&quot;&quot;»&quot;&quot;»&quot;&quot;»&quot;"/>
    <numFmt numFmtId="197" formatCode="_(* #,##0.00_);_(* \(#,##0.00\);_(* &quot;-&quot;??_);_(@_)"/>
    <numFmt numFmtId="198" formatCode="_ \¥* #,##0.00_ ;_ \¥* \-#,##0.00_ ;_ \¥* &quot;-&quot;??_ ;_ @_ "/>
    <numFmt numFmtId="199" formatCode="_-* #,##0_-;\-* #,##0_-;_-* &quot;-&quot;??_-;_-@_-"/>
    <numFmt numFmtId="200" formatCode="0.000%"/>
    <numFmt numFmtId="201" formatCode="#,##0.000000"/>
    <numFmt numFmtId="202" formatCode="0.0_)\%;\(0.0\)\%;0.0_)\%;@_)_%"/>
    <numFmt numFmtId="203" formatCode="0.0%"/>
    <numFmt numFmtId="204" formatCode="#,##0.0\ ;\(#,##0.0\)"/>
    <numFmt numFmtId="205" formatCode="_-&quot;$&quot;* #,##0_-;\-&quot;$&quot;* #,##0_-;_-&quot;$&quot;* &quot;-&quot;??_-;_-@_-"/>
    <numFmt numFmtId="206" formatCode="yyyy\-mm"/>
    <numFmt numFmtId="207" formatCode="#,##0\ &quot; &quot;;\(#,##0\)\ ;&quot;—&quot;&quot; &quot;&quot; &quot;&quot; &quot;&quot; &quot;"/>
    <numFmt numFmtId="24" formatCode="\$#,##0_);[Red]\(\$#,##0\)"/>
    <numFmt numFmtId="208" formatCode="0.0"/>
    <numFmt numFmtId="209" formatCode="_(* #,##0_);_(* \(#,##0\);_(* &quot;-&quot;_);_(@_)"/>
    <numFmt numFmtId="210" formatCode="&quot;\&quot;#,##0.00;[Red]&quot;\&quot;\-#,##0.00"/>
    <numFmt numFmtId="211" formatCode="_-&quot;$&quot;* #,##0.00_-;\-&quot;$&quot;* #,##0.00_-;_-&quot;$&quot;* &quot;-&quot;??_-;_-@_-"/>
    <numFmt numFmtId="212" formatCode="#,##0.0_)\x;\(#,##0.0\)\x"/>
    <numFmt numFmtId="213" formatCode="&quot;$&quot;_(#,##0.00_);&quot;$&quot;\(#,##0.00\)"/>
    <numFmt numFmtId="214" formatCode="_ &quot;\&quot;* #,##0.00_ ;_ &quot;\&quot;* \-#,##0.00_ ;_ &quot;\&quot;* &quot;-&quot;??_ ;_ @_ "/>
    <numFmt numFmtId="215" formatCode="#\ ??/??"/>
    <numFmt numFmtId="216" formatCode="###0;\(###0\)"/>
    <numFmt numFmtId="217" formatCode="_(&quot;$&quot;* #,##0.00_);_(&quot;$&quot;* \(#,##0.00\);_(&quot;$&quot;* &quot;-&quot;??_);_(@_)"/>
    <numFmt numFmtId="218" formatCode="_(* #,##0.0,_);_(* \(#,##0.0,\);_(* &quot;-&quot;_);_(@_)"/>
    <numFmt numFmtId="219" formatCode="\&amp;\,\&amp;\&amp;&quot;ð&quot;.&quot;ð&quot;&quot;ð&quot;_);\(\&amp;\,\&amp;\&amp;&quot;ð&quot;.&quot;ð&quot;&quot;ð&quot;\)"/>
    <numFmt numFmtId="220" formatCode="&quot;$&quot;#.#"/>
    <numFmt numFmtId="221" formatCode="_(* #,##0.0000_);_(* \(#,##0.0000\);_(* &quot;-&quot;??_);_(@_)"/>
    <numFmt numFmtId="222" formatCode="#,##0.0;\(#,##0.0\)"/>
    <numFmt numFmtId="223" formatCode="0.0_)\%;\(0.0\)\%"/>
    <numFmt numFmtId="224" formatCode="_-#,###,_-;\(#,###,\);_-\ \ &quot;-&quot;_-;_-@_-"/>
    <numFmt numFmtId="225" formatCode="#,##0\ ;\-#,##0"/>
    <numFmt numFmtId="226" formatCode="0.0%;\(0.0%\)"/>
    <numFmt numFmtId="227" formatCode="&quot;$&quot;#,##0.00_);[Red]\(&quot;$&quot;#,##0.00\)"/>
    <numFmt numFmtId="228" formatCode="_(* #,##0.0000000_);_(* \(#,##0.0000000\);_(* &quot;-&quot;??_);_(@_)"/>
    <numFmt numFmtId="229" formatCode="mmm\-yyyy"/>
    <numFmt numFmtId="230" formatCode="#,##0;\-#,##0;&quot;-&quot;"/>
    <numFmt numFmtId="231" formatCode="mmmm\ d\,\ yyyy"/>
    <numFmt numFmtId="232" formatCode="#,##0\ ;\(#,##0\)"/>
    <numFmt numFmtId="233" formatCode="&quot;$&quot;#,##0.0000;[Red]&quot;$&quot;#,##0.0000"/>
    <numFmt numFmtId="234" formatCode="#,##0.00;[Red]\(#,##0.00\)"/>
    <numFmt numFmtId="235" formatCode="#,##0.00;[Red]#,##0.00;"/>
    <numFmt numFmtId="236" formatCode="_-&quot;$&quot;* #,##0_-;\-&quot;$&quot;* #,##0_-;_-&quot;$&quot;* &quot;-&quot;_-;_-@_-"/>
    <numFmt numFmtId="237" formatCode="_(* #,##0.000000_);_(* \(#,##0.000000\);_(* &quot;-&quot;??_);_(@_)"/>
    <numFmt numFmtId="238" formatCode="&quot;\&quot;#,##0;[Red]&quot;\&quot;&quot;\&quot;\-#,##0"/>
    <numFmt numFmtId="239" formatCode="&quot;£&quot;_(#,##0.00_);&quot;£&quot;\(#,##0.00\)"/>
    <numFmt numFmtId="240" formatCode="&quot;€&quot;_(#,##0.00_);&quot;€&quot;\(#,##0.00\);&quot;€&quot;_(0.00_);@_)"/>
    <numFmt numFmtId="241" formatCode="0.0000%"/>
    <numFmt numFmtId="242" formatCode="#,##0.0%;[Red]\(#,##0.0\)%"/>
    <numFmt numFmtId="243" formatCode="0%;\(0%\)"/>
    <numFmt numFmtId="244" formatCode="#,##0.0_)_%;\(#,##0.0\)_%"/>
    <numFmt numFmtId="245" formatCode="_-#0&quot;.&quot;0,_-;\(#0&quot;.&quot;0,\);_-\ \ &quot;-&quot;_-;_-@_-"/>
    <numFmt numFmtId="246" formatCode="#,##0.0_)_x;\(#,##0.0\)_x"/>
    <numFmt numFmtId="247" formatCode="0.00%;\(0.00%\)"/>
    <numFmt numFmtId="248" formatCode="_-#0&quot;.&quot;0000_-;\(#0&quot;.&quot;0000\);_-\ \ &quot;-&quot;_-;_-@_-"/>
    <numFmt numFmtId="249" formatCode="_-#,##0%_-;\(#,##0%\);_-\ &quot;-&quot;_-"/>
    <numFmt numFmtId="250" formatCode="&quot;$&quot;\ #,##0.00_-;[Red]&quot;$&quot;\ #,##0.00\-"/>
    <numFmt numFmtId="251" formatCode="_-#,###.00,_-;\(#,###.00,\);_-\ \ &quot;-&quot;_-;_-@_-"/>
    <numFmt numFmtId="252" formatCode="#,##0.00;\(#,##0.00\)"/>
    <numFmt numFmtId="253" formatCode="#.\ \ "/>
    <numFmt numFmtId="254" formatCode="&quot;cash&quot;;\(#,##0.0\)"/>
    <numFmt numFmtId="255" formatCode="_(\?* \t#,##0_);_(\?* \(\t#,##0\);_(\?* &quot;-&quot;_);_(@_)"/>
    <numFmt numFmtId="256" formatCode="&quot;$&quot;#,##0.0_);\(&quot;$&quot;#,##0.0\)"/>
    <numFmt numFmtId="257" formatCode="#,##0;\(#,###\)"/>
    <numFmt numFmtId="258" formatCode="_-#,##0.00_-;\(#,##0.00\);_-\ \ &quot;-&quot;_-;_-@_-"/>
    <numFmt numFmtId="259" formatCode="mmm/dd/yyyy;_-\ &quot;N/A&quot;_-;_-\ &quot;-&quot;_-"/>
    <numFmt numFmtId="260" formatCode="mmm/yyyy;_-\ &quot;N/A&quot;_-;_-\ &quot;-&quot;_-"/>
    <numFmt numFmtId="261" formatCode="&quot;$&quot;#,##0.000_);\(&quot;$&quot;#,##0.000\)"/>
    <numFmt numFmtId="262" formatCode="_(* #,##0_);_(* \(#,##0\);_(* &quot;-&quot;??_);_(@_)"/>
    <numFmt numFmtId="25" formatCode="\$#,##0.00_);\(\$#,##0.00\)"/>
    <numFmt numFmtId="263" formatCode="0.0&quot;x&quot;"/>
    <numFmt numFmtId="264" formatCode="###0.0;\(###0.0\)"/>
    <numFmt numFmtId="265" formatCode="#,##0\ ;[Red]\-#,##0.00\ "/>
    <numFmt numFmtId="266" formatCode="#,##0.0"/>
    <numFmt numFmtId="267" formatCode="\$#,##0.00;[Red]\-\$#,##0.00"/>
    <numFmt numFmtId="268" formatCode="&quot;\&quot;#,##0;&quot;\&quot;\-#,##0"/>
    <numFmt numFmtId="269" formatCode="&quot;$&quot;#,##0;\-&quot;$&quot;#,##0"/>
    <numFmt numFmtId="270" formatCode="#,##0_ "/>
    <numFmt numFmtId="271" formatCode="#,##0\ &quot;FB&quot;;\-#,##0\ &quot;FB&quot;"/>
    <numFmt numFmtId="272" formatCode="#,##0.00\¥;[Red]\-#,##0.00\¥"/>
    <numFmt numFmtId="273" formatCode="###0.0&quot;x&quot;;\(###0.0\)&quot;x&quot;"/>
    <numFmt numFmtId="274" formatCode="&quot;\&quot;#,##0;[Red]&quot;\&quot;\-#,##0"/>
    <numFmt numFmtId="275" formatCode="_-* #,##0.00\ &quot;kr&quot;_-;\-* #,##0.00\ &quot;kr&quot;_-;_-* &quot;-&quot;??\ &quot;kr&quot;_-;_-@_-"/>
    <numFmt numFmtId="276" formatCode="0.0&quot;%&quot;_);\(0.0&quot;%&quot;\)"/>
    <numFmt numFmtId="277" formatCode="#,##0.00\¥;\-#,##0.00\¥"/>
    <numFmt numFmtId="278" formatCode="_-* #,##0.00\¥_-;\-* #,##0.00\¥_-;_-* &quot;-&quot;??\¥_-;_-@_-"/>
    <numFmt numFmtId="279" formatCode="_(&quot;$&quot;* #,##0_);_(&quot;$&quot;* \(#,##0\);_(&quot;$&quot;* &quot;-&quot;_);_(@_)"/>
    <numFmt numFmtId="280" formatCode="_-&quot;?&quot;* #,##0_-;\-&quot;?&quot;* #,##0_-;_-&quot;?&quot;* &quot;-&quot;_-;_-@_-"/>
    <numFmt numFmtId="281" formatCode="_-* #,##0\¥_-;\-* #,##0\¥_-;_-* &quot;-&quot;\¥_-;_-@_-"/>
    <numFmt numFmtId="282" formatCode="###0.0_x;\(###0.0\)_x"/>
    <numFmt numFmtId="283" formatCode="#,##0.0\x;\(#,##0.0\x\)"/>
    <numFmt numFmtId="284" formatCode="#,##0.00\ &quot;FB&quot;;[Red]\-#,##0.00\ &quot;FB&quot;"/>
    <numFmt numFmtId="285" formatCode="0%_);\(0%\)"/>
    <numFmt numFmtId="286" formatCode="_-* #,##0.00\ _B_E_F_-;\-* #,##0.00\ _B_E_F_-;_-* &quot;-&quot;??\ _B_E_F_-;_-@_-"/>
    <numFmt numFmtId="287" formatCode="#,##0.0_)_x_x_x_x_x;\(#,##0.0\)_x_x_x_x_x;0_._0_)_x_x_x_x_x"/>
    <numFmt numFmtId="288" formatCode="0_)"/>
    <numFmt numFmtId="289" formatCode="_-* #,##0.00\ _k_r_-;\-* #,##0.00\ _k_r_-;_-* &quot;-&quot;??\ _k_r_-;_-@_-"/>
    <numFmt numFmtId="290" formatCode="#,##0.00_);\(#,##0.00\)"/>
    <numFmt numFmtId="291" formatCode="#,##0.00\ &quot;FB&quot;;\-#,##0.00\ &quot;FB&quot;"/>
    <numFmt numFmtId="292" formatCode="_-* #,##0\ _k_r_-;\-* #,##0\ _k_r_-;_-* &quot;-&quot;\ _k_r_-;_-@_-"/>
    <numFmt numFmtId="293" formatCode="0.00_)"/>
    <numFmt numFmtId="294" formatCode="_(* #,##0.0_)_x_x_x_x;_(* \(#,##0.0\)_x_x_x_x;_(* &quot;-&quot;??_)_x_x_x_x;_(@_)_x_x_x_x"/>
    <numFmt numFmtId="295" formatCode="0.000_ "/>
    <numFmt numFmtId="296" formatCode="mmm\ dd\,\ yy"/>
    <numFmt numFmtId="297" formatCode="yy\.mm\.dd"/>
    <numFmt numFmtId="298" formatCode="&quot;$&quot;#,##0.00_);[Red]&quot;\&quot;&quot;\&quot;&quot;\&quot;&quot;\&quot;&quot;\&quot;&quot;\&quot;&quot;\&quot;&quot;\&quot;&quot;\&quot;&quot;\&quot;&quot;\&quot;&quot;\&quot;&quot;\&quot;&quot;\&quot;&quot;\&quot;&quot;\&quot;&quot;\&quot;&quot;\&quot;&quot;\&quot;&quot;\&quot;&quot;\&quot;&quot;\&quot;&quot;\&quot;\(&quot;$&quot;#,##0.00&quot;\&quot;&quot;\&quot;&quot;\&quot;&quot;\&quot;&quot;\&quot;&quot;\&quot;&quot;\&quot;&quot;\&quot;&quot;\&quot;&quot;\&quot;&quot;\&quot;&quot;\&quot;&quot;\&quot;&quot;\&quot;&quot;\&quot;&quot;\&quot;&quot;\&quot;&quot;\&quot;&quot;\&quot;&quot;\&quot;&quot;\&quot;&quot;\&quot;&quot;\&quot;\)"/>
    <numFmt numFmtId="299" formatCode="#,##0.00_ "/>
    <numFmt numFmtId="300" formatCode="yyyy&quot;年&quot;m&quot;月&quot;;@"/>
    <numFmt numFmtId="301" formatCode="0.00_ "/>
    <numFmt numFmtId="302" formatCode="0.00_);[Red]\(0.00\)"/>
    <numFmt numFmtId="303" formatCode="yyyy/mm"/>
    <numFmt numFmtId="304" formatCode="#,##0.00;\-#,##0.00;"/>
    <numFmt numFmtId="305" formatCode="#,##0.00_ ;[Red]\-#,##0.00\ "/>
    <numFmt numFmtId="306" formatCode="#,##0;\(#,##0\)"/>
    <numFmt numFmtId="307" formatCode="#,##0_ ;[Red]\-#,##0\ "/>
    <numFmt numFmtId="308" formatCode="\¥#,##0.00;\¥\-#,##0.00"/>
    <numFmt numFmtId="309" formatCode="[$-F800]dddd\,\ mmmm\ dd\,\ yyyy"/>
  </numFmts>
  <fonts count="265">
    <font>
      <sz val="12"/>
      <name val="Times New Roman"/>
      <charset val="134"/>
    </font>
    <font>
      <b/>
      <sz val="10"/>
      <color indexed="12"/>
      <name val="Times New Roman"/>
      <charset val="134"/>
    </font>
    <font>
      <sz val="10"/>
      <name val="Times New Roman"/>
      <charset val="134"/>
    </font>
    <font>
      <sz val="18"/>
      <name val="黑体"/>
      <charset val="134"/>
    </font>
    <font>
      <sz val="10"/>
      <name val="宋体"/>
      <charset val="134"/>
    </font>
    <font>
      <sz val="12"/>
      <name val="宋体"/>
      <charset val="134"/>
    </font>
    <font>
      <sz val="10"/>
      <color indexed="8"/>
      <name val="Times New Roman"/>
      <charset val="134"/>
    </font>
    <font>
      <b/>
      <sz val="10"/>
      <name val="Times New Roman"/>
      <charset val="134"/>
    </font>
    <font>
      <sz val="10"/>
      <name val="Times New Roman"/>
      <charset val="134"/>
    </font>
    <font>
      <sz val="12"/>
      <name val="黑体"/>
      <charset val="134"/>
    </font>
    <font>
      <sz val="10"/>
      <name val="宋体"/>
      <charset val="134"/>
    </font>
    <font>
      <sz val="10"/>
      <color indexed="8"/>
      <name val="宋体"/>
      <charset val="134"/>
    </font>
    <font>
      <sz val="14"/>
      <name val="Arial Narrow"/>
      <charset val="134"/>
    </font>
    <font>
      <sz val="10"/>
      <name val="Arial Narrow"/>
      <charset val="134"/>
    </font>
    <font>
      <b/>
      <sz val="18"/>
      <name val="Arial Narrow"/>
      <charset val="134"/>
    </font>
    <font>
      <sz val="10"/>
      <color indexed="8"/>
      <name val="Arial Narrow"/>
      <charset val="134"/>
    </font>
    <font>
      <sz val="12"/>
      <name val="Times New Roman"/>
      <charset val="134"/>
    </font>
    <font>
      <b/>
      <sz val="16"/>
      <name val="Times New Roman"/>
      <charset val="134"/>
    </font>
    <font>
      <sz val="10"/>
      <color rgb="FFFF0000"/>
      <name val="宋体"/>
      <charset val="134"/>
    </font>
    <font>
      <sz val="10"/>
      <color indexed="8"/>
      <name val="宋体"/>
      <charset val="134"/>
      <scheme val="minor"/>
    </font>
    <font>
      <b/>
      <sz val="22"/>
      <name val="Arial Narrow"/>
      <charset val="134"/>
    </font>
    <font>
      <sz val="11"/>
      <name val="Arial Narrow"/>
      <charset val="134"/>
    </font>
    <font>
      <b/>
      <sz val="12"/>
      <name val="Arial Narrow"/>
      <charset val="134"/>
    </font>
    <font>
      <sz val="12"/>
      <name val="Arial Narrow"/>
      <charset val="134"/>
    </font>
    <font>
      <b/>
      <sz val="16"/>
      <name val="黑体"/>
      <charset val="134"/>
    </font>
    <font>
      <b/>
      <sz val="16"/>
      <name val="Arial Narrow"/>
      <charset val="134"/>
    </font>
    <font>
      <b/>
      <sz val="11"/>
      <name val="Arial Narrow"/>
      <charset val="134"/>
    </font>
    <font>
      <sz val="11"/>
      <name val="宋体"/>
      <charset val="134"/>
    </font>
    <font>
      <sz val="10.5"/>
      <color rgb="FF000000"/>
      <name val="Times New Roman"/>
      <charset val="134"/>
    </font>
    <font>
      <b/>
      <sz val="18"/>
      <name val="黑体"/>
      <charset val="134"/>
    </font>
    <font>
      <sz val="8"/>
      <color indexed="8"/>
      <name val="宋体"/>
      <charset val="134"/>
    </font>
    <font>
      <sz val="8"/>
      <color indexed="8"/>
      <name val="Times New Roman"/>
      <charset val="134"/>
    </font>
    <font>
      <sz val="10"/>
      <color indexed="8"/>
      <name val="Times New Roman"/>
      <charset val="134"/>
    </font>
    <font>
      <sz val="10"/>
      <name val="Arial Narrow"/>
      <charset val="134"/>
    </font>
    <font>
      <b/>
      <sz val="10"/>
      <color indexed="12"/>
      <name val="Arial Narrow"/>
      <charset val="134"/>
    </font>
    <font>
      <sz val="16"/>
      <name val="黑体"/>
      <charset val="134"/>
    </font>
    <font>
      <sz val="18"/>
      <name val="Arial Narrow"/>
      <charset val="134"/>
    </font>
    <font>
      <sz val="8"/>
      <name val="宋体"/>
      <charset val="134"/>
    </font>
    <font>
      <b/>
      <sz val="10"/>
      <color indexed="8"/>
      <name val="Times New Roman"/>
      <charset val="134"/>
    </font>
    <font>
      <b/>
      <sz val="10"/>
      <color indexed="8"/>
      <name val="宋体"/>
      <charset val="134"/>
    </font>
    <font>
      <sz val="11"/>
      <name val="Times New Roman"/>
      <charset val="134"/>
    </font>
    <font>
      <sz val="20"/>
      <name val="黑体"/>
      <charset val="134"/>
    </font>
    <font>
      <sz val="11"/>
      <name val="宋体"/>
      <charset val="134"/>
    </font>
    <font>
      <sz val="10"/>
      <color rgb="FFFF0000"/>
      <name val="Times New Roman"/>
      <charset val="134"/>
    </font>
    <font>
      <sz val="10"/>
      <name val="黑体"/>
      <charset val="134"/>
    </font>
    <font>
      <sz val="9"/>
      <name val="Times New Roman"/>
      <charset val="134"/>
    </font>
    <font>
      <u/>
      <sz val="10"/>
      <color indexed="12"/>
      <name val="宋体"/>
      <charset val="134"/>
    </font>
    <font>
      <b/>
      <sz val="16"/>
      <name val="宋体"/>
      <charset val="134"/>
    </font>
    <font>
      <sz val="9"/>
      <name val="宋体"/>
      <charset val="134"/>
    </font>
    <font>
      <b/>
      <sz val="9"/>
      <name val="Times New Roman"/>
      <charset val="134"/>
    </font>
    <font>
      <b/>
      <sz val="12"/>
      <name val="宋体"/>
      <charset val="134"/>
    </font>
    <font>
      <i/>
      <sz val="12"/>
      <name val="宋体"/>
      <charset val="134"/>
    </font>
    <font>
      <b/>
      <sz val="20"/>
      <name val="黑体"/>
      <charset val="134"/>
    </font>
    <font>
      <b/>
      <sz val="15"/>
      <name val="黑体"/>
      <charset val="134"/>
    </font>
    <font>
      <b/>
      <sz val="14"/>
      <name val="黑体"/>
      <charset val="134"/>
    </font>
    <font>
      <sz val="14"/>
      <name val="仿宋_GB2312"/>
      <charset val="134"/>
    </font>
    <font>
      <b/>
      <sz val="14"/>
      <name val="仿宋_GB2312"/>
      <charset val="134"/>
    </font>
    <font>
      <b/>
      <sz val="12"/>
      <name val="Times New Roman"/>
      <charset val="134"/>
    </font>
    <font>
      <b/>
      <sz val="14"/>
      <name val="Times New Roman"/>
      <charset val="134"/>
    </font>
    <font>
      <b/>
      <sz val="10"/>
      <color indexed="10"/>
      <name val="Times New Roman"/>
      <charset val="134"/>
    </font>
    <font>
      <b/>
      <sz val="10"/>
      <name val="宋体"/>
      <charset val="134"/>
    </font>
    <font>
      <u/>
      <sz val="10"/>
      <name val="宋体"/>
      <charset val="134"/>
    </font>
    <font>
      <sz val="9"/>
      <name val="Arial Narrow"/>
      <charset val="134"/>
    </font>
    <font>
      <b/>
      <sz val="10"/>
      <color indexed="12"/>
      <name val="宋体"/>
      <charset val="134"/>
    </font>
    <font>
      <u/>
      <sz val="9"/>
      <color theme="10"/>
      <name val="宋体"/>
      <charset val="134"/>
    </font>
    <font>
      <b/>
      <sz val="9"/>
      <name val="宋体"/>
      <charset val="134"/>
    </font>
    <font>
      <sz val="9"/>
      <name val="Arial Narrow"/>
      <charset val="134"/>
    </font>
    <font>
      <sz val="10"/>
      <color indexed="12"/>
      <name val="宋体"/>
      <charset val="134"/>
    </font>
    <font>
      <sz val="10"/>
      <color theme="10"/>
      <name val="Times New Roman"/>
      <charset val="134"/>
    </font>
    <font>
      <u/>
      <sz val="10"/>
      <color theme="10"/>
      <name val="宋体"/>
      <charset val="134"/>
      <scheme val="minor"/>
    </font>
    <font>
      <sz val="10"/>
      <color theme="10"/>
      <name val="宋体"/>
      <charset val="134"/>
      <scheme val="minor"/>
    </font>
    <font>
      <sz val="12"/>
      <color theme="0"/>
      <name val="宋体"/>
      <charset val="134"/>
      <scheme val="minor"/>
    </font>
    <font>
      <sz val="12"/>
      <name val="宋体"/>
      <charset val="134"/>
      <scheme val="minor"/>
    </font>
    <font>
      <sz val="9"/>
      <color theme="0"/>
      <name val="宋体"/>
      <charset val="134"/>
      <scheme val="minor"/>
    </font>
    <font>
      <sz val="18"/>
      <color theme="0"/>
      <name val="宋体"/>
      <charset val="134"/>
      <scheme val="minor"/>
    </font>
    <font>
      <sz val="9"/>
      <name val="宋体"/>
      <charset val="134"/>
      <scheme val="minor"/>
    </font>
    <font>
      <sz val="11"/>
      <name val="宋体"/>
      <charset val="134"/>
      <scheme val="minor"/>
    </font>
    <font>
      <sz val="14"/>
      <name val="宋体"/>
      <charset val="134"/>
      <scheme val="minor"/>
    </font>
    <font>
      <sz val="10"/>
      <name val="宋体"/>
      <charset val="134"/>
      <scheme val="minor"/>
    </font>
    <font>
      <b/>
      <sz val="13"/>
      <color theme="3"/>
      <name val="宋体"/>
      <charset val="134"/>
      <scheme val="minor"/>
    </font>
    <font>
      <sz val="10"/>
      <name val="Arial"/>
      <charset val="134"/>
    </font>
    <font>
      <sz val="11"/>
      <color theme="1"/>
      <name val="宋体"/>
      <charset val="134"/>
      <scheme val="minor"/>
    </font>
    <font>
      <sz val="1"/>
      <color indexed="8"/>
      <name val="Courier"/>
      <charset val="134"/>
    </font>
    <font>
      <b/>
      <sz val="10"/>
      <name val="MS Sans Serif"/>
      <charset val="134"/>
    </font>
    <font>
      <b/>
      <sz val="11"/>
      <color theme="0"/>
      <name val="宋体"/>
      <charset val="134"/>
      <scheme val="minor"/>
    </font>
    <font>
      <sz val="11"/>
      <color rgb="FFFF0000"/>
      <name val="宋体"/>
      <charset val="134"/>
      <scheme val="minor"/>
    </font>
    <font>
      <b/>
      <sz val="9"/>
      <color indexed="12"/>
      <name val="Tahoma"/>
      <charset val="134"/>
    </font>
    <font>
      <sz val="11"/>
      <color theme="1"/>
      <name val="宋体"/>
      <charset val="134"/>
      <scheme val="minor"/>
    </font>
    <font>
      <sz val="11"/>
      <color theme="0"/>
      <name val="宋体"/>
      <charset val="134"/>
      <scheme val="minor"/>
    </font>
    <font>
      <sz val="10"/>
      <color indexed="9"/>
      <name val="Arial"/>
      <charset val="134"/>
    </font>
    <font>
      <sz val="8"/>
      <name val="Times New Roman"/>
      <charset val="134"/>
    </font>
    <font>
      <sz val="11"/>
      <color rgb="FFFA7D00"/>
      <name val="宋体"/>
      <charset val="134"/>
      <scheme val="minor"/>
    </font>
    <font>
      <sz val="10"/>
      <name val="MS Serif"/>
      <charset val="134"/>
    </font>
    <font>
      <sz val="12"/>
      <color indexed="8"/>
      <name val="宋体"/>
      <charset val="134"/>
    </font>
    <font>
      <sz val="10"/>
      <name val="Helv"/>
      <charset val="134"/>
    </font>
    <font>
      <sz val="9"/>
      <name val="Arial"/>
      <charset val="134"/>
    </font>
    <font>
      <sz val="12"/>
      <name val="Arial"/>
      <charset val="134"/>
    </font>
    <font>
      <b/>
      <sz val="15"/>
      <color theme="3"/>
      <name val="宋体"/>
      <charset val="134"/>
      <scheme val="minor"/>
    </font>
    <font>
      <b/>
      <sz val="1"/>
      <color indexed="8"/>
      <name val="Courier"/>
      <charset val="134"/>
    </font>
    <font>
      <sz val="10"/>
      <name val="Helvetica"/>
      <charset val="134"/>
    </font>
    <font>
      <sz val="11"/>
      <name val="ＭＳ Ｐゴシック"/>
      <charset val="134"/>
    </font>
    <font>
      <sz val="12"/>
      <name val="Tms Rmn"/>
      <charset val="134"/>
    </font>
    <font>
      <b/>
      <sz val="11"/>
      <color rgb="FF3F3F3F"/>
      <name val="宋体"/>
      <charset val="134"/>
      <scheme val="minor"/>
    </font>
    <font>
      <sz val="11"/>
      <color theme="0"/>
      <name val="宋体"/>
      <charset val="134"/>
      <scheme val="minor"/>
    </font>
    <font>
      <sz val="11"/>
      <color rgb="FFFA7D00"/>
      <name val="宋体"/>
      <charset val="134"/>
      <scheme val="minor"/>
    </font>
    <font>
      <sz val="11"/>
      <name val="MS P????"/>
      <charset val="134"/>
    </font>
    <font>
      <sz val="8"/>
      <name val="Arial"/>
      <charset val="134"/>
    </font>
    <font>
      <i/>
      <sz val="12"/>
      <name val="Times New Roman"/>
      <charset val="134"/>
    </font>
    <font>
      <sz val="10"/>
      <color indexed="8"/>
      <name val="Arial"/>
      <charset val="134"/>
    </font>
    <font>
      <sz val="11"/>
      <color indexed="20"/>
      <name val="宋体"/>
      <charset val="134"/>
    </font>
    <font>
      <sz val="10"/>
      <color indexed="16"/>
      <name val="MS Serif"/>
      <charset val="134"/>
    </font>
    <font>
      <sz val="11"/>
      <color rgb="FF9C6500"/>
      <name val="宋体"/>
      <charset val="134"/>
      <scheme val="minor"/>
    </font>
    <font>
      <b/>
      <sz val="10"/>
      <color indexed="9"/>
      <name val="Arial"/>
      <charset val="134"/>
    </font>
    <font>
      <sz val="11"/>
      <color rgb="FF3F3F76"/>
      <name val="宋体"/>
      <charset val="134"/>
      <scheme val="minor"/>
    </font>
    <font>
      <sz val="18"/>
      <color theme="3"/>
      <name val="宋体"/>
      <charset val="134"/>
      <scheme val="major"/>
    </font>
    <font>
      <u/>
      <sz val="12"/>
      <color theme="10"/>
      <name val="Times New Roman"/>
      <charset val="134"/>
    </font>
    <font>
      <sz val="10"/>
      <color indexed="17"/>
      <name val="宋体"/>
      <charset val="134"/>
    </font>
    <font>
      <sz val="11"/>
      <color rgb="FFFF0000"/>
      <name val="宋体"/>
      <charset val="134"/>
      <scheme val="minor"/>
    </font>
    <font>
      <b/>
      <sz val="11"/>
      <color rgb="FFFA7D00"/>
      <name val="宋体"/>
      <charset val="134"/>
      <scheme val="minor"/>
    </font>
    <font>
      <i/>
      <sz val="11"/>
      <color rgb="FF7F7F7F"/>
      <name val="宋体"/>
      <charset val="134"/>
      <scheme val="minor"/>
    </font>
    <font>
      <b/>
      <sz val="9"/>
      <name val="Tahoma"/>
      <charset val="134"/>
    </font>
    <font>
      <sz val="10"/>
      <color indexed="12"/>
      <name val="Arial"/>
      <charset val="134"/>
    </font>
    <font>
      <b/>
      <sz val="11"/>
      <color theme="3"/>
      <name val="宋体"/>
      <charset val="134"/>
      <scheme val="minor"/>
    </font>
    <font>
      <u/>
      <sz val="11"/>
      <color rgb="FF800080"/>
      <name val="宋体"/>
      <charset val="0"/>
      <scheme val="minor"/>
    </font>
    <font>
      <sz val="11"/>
      <color rgb="FF9C0006"/>
      <name val="宋体"/>
      <charset val="134"/>
      <scheme val="minor"/>
    </font>
    <font>
      <sz val="11"/>
      <color rgb="FF9C0006"/>
      <name val="宋体"/>
      <charset val="134"/>
      <scheme val="minor"/>
    </font>
    <font>
      <sz val="10"/>
      <name val="Courier"/>
      <charset val="134"/>
    </font>
    <font>
      <sz val="10"/>
      <name val="MS Sans Serif"/>
      <charset val="134"/>
    </font>
    <font>
      <b/>
      <sz val="22"/>
      <color indexed="18"/>
      <name val="Arial"/>
      <charset val="134"/>
    </font>
    <font>
      <b/>
      <sz val="10"/>
      <color indexed="18"/>
      <name val="Arial"/>
      <charset val="134"/>
    </font>
    <font>
      <sz val="11"/>
      <color indexed="17"/>
      <name val="宋体"/>
      <charset val="134"/>
    </font>
    <font>
      <b/>
      <sz val="11"/>
      <color rgb="FFFA7D00"/>
      <name val="宋体"/>
      <charset val="134"/>
      <scheme val="minor"/>
    </font>
    <font>
      <sz val="10"/>
      <color indexed="12"/>
      <name val="MS Sans Serif"/>
      <charset val="134"/>
    </font>
    <font>
      <sz val="12"/>
      <color indexed="12"/>
      <name val="Times New Roman"/>
      <charset val="134"/>
    </font>
    <font>
      <sz val="11"/>
      <color rgb="FF006100"/>
      <name val="宋体"/>
      <charset val="134"/>
      <scheme val="minor"/>
    </font>
    <font>
      <sz val="11"/>
      <color indexed="10"/>
      <name val="Arial"/>
      <charset val="134"/>
    </font>
    <font>
      <b/>
      <sz val="11"/>
      <color theme="1"/>
      <name val="宋体"/>
      <charset val="134"/>
      <scheme val="minor"/>
    </font>
    <font>
      <b/>
      <sz val="10"/>
      <name val="Book Antiqua"/>
      <charset val="134"/>
    </font>
    <font>
      <b/>
      <sz val="10"/>
      <name val="Tms Rmn"/>
      <charset val="134"/>
    </font>
    <font>
      <sz val="10"/>
      <name val="Book Antiqua"/>
      <charset val="134"/>
    </font>
    <font>
      <sz val="10"/>
      <name val="ＭＳ Ｐゴシック"/>
      <charset val="134"/>
    </font>
    <font>
      <sz val="11"/>
      <color theme="1"/>
      <name val="宋体"/>
      <charset val="134"/>
      <scheme val="minor"/>
    </font>
    <font>
      <b/>
      <sz val="12"/>
      <name val="Arial"/>
      <charset val="134"/>
    </font>
    <font>
      <sz val="12"/>
      <color indexed="8"/>
      <name val="Times New Roman"/>
      <charset val="134"/>
    </font>
    <font>
      <b/>
      <sz val="10"/>
      <color indexed="18"/>
      <name val="Arial Narrow"/>
      <charset val="134"/>
    </font>
    <font>
      <sz val="12"/>
      <name val="MS Sans Serif"/>
      <charset val="134"/>
    </font>
    <font>
      <i/>
      <sz val="11"/>
      <color rgb="FF7F7F7F"/>
      <name val="宋体"/>
      <charset val="134"/>
      <scheme val="minor"/>
    </font>
    <font>
      <sz val="11"/>
      <name val="宋体繁体"/>
      <charset val="134"/>
    </font>
    <font>
      <b/>
      <sz val="11"/>
      <color theme="1"/>
      <name val="宋体"/>
      <charset val="134"/>
      <scheme val="minor"/>
    </font>
    <font>
      <sz val="12"/>
      <name val="新細明體"/>
      <charset val="134"/>
    </font>
    <font>
      <sz val="20"/>
      <name val="Times New Roman"/>
      <charset val="134"/>
    </font>
    <font>
      <sz val="12"/>
      <name val="굴림체"/>
      <charset val="134"/>
    </font>
    <font>
      <sz val="10"/>
      <color indexed="22"/>
      <name val="Arial"/>
      <charset val="134"/>
    </font>
    <font>
      <b/>
      <sz val="10"/>
      <color indexed="12"/>
      <name val="MS Sans Serif"/>
      <charset val="134"/>
    </font>
    <font>
      <b/>
      <sz val="11"/>
      <color indexed="20"/>
      <name val="宋体"/>
      <charset val="134"/>
    </font>
    <font>
      <sz val="11"/>
      <color indexed="8"/>
      <name val="Times New Roman"/>
      <charset val="134"/>
    </font>
    <font>
      <b/>
      <sz val="10"/>
      <color indexed="16"/>
      <name val="Arial Narrow"/>
      <charset val="134"/>
    </font>
    <font>
      <sz val="12"/>
      <color indexed="17"/>
      <name val="宋体"/>
      <charset val="134"/>
    </font>
    <font>
      <sz val="11"/>
      <color indexed="8"/>
      <name val="Arial"/>
      <charset val="134"/>
    </font>
    <font>
      <b/>
      <sz val="11"/>
      <color theme="0"/>
      <name val="宋体"/>
      <charset val="134"/>
      <scheme val="minor"/>
    </font>
    <font>
      <sz val="11"/>
      <color indexed="8"/>
      <name val="宋体"/>
      <charset val="134"/>
    </font>
    <font>
      <b/>
      <sz val="10"/>
      <color indexed="10"/>
      <name val="Arial"/>
      <charset val="134"/>
    </font>
    <font>
      <sz val="14"/>
      <name val="Times New Roman"/>
      <charset val="134"/>
    </font>
    <font>
      <b/>
      <sz val="14"/>
      <color indexed="18"/>
      <name val="Arial"/>
      <charset val="134"/>
    </font>
    <font>
      <u/>
      <sz val="9"/>
      <color indexed="36"/>
      <name val="Arial"/>
      <charset val="134"/>
    </font>
    <font>
      <sz val="7"/>
      <color indexed="10"/>
      <name val="Helv"/>
      <charset val="134"/>
    </font>
    <font>
      <b/>
      <sz val="12"/>
      <color indexed="8"/>
      <name val="宋体"/>
      <charset val="134"/>
    </font>
    <font>
      <sz val="10"/>
      <name val="Geneva"/>
      <charset val="134"/>
    </font>
    <font>
      <sz val="10"/>
      <color indexed="18"/>
      <name val="Palatino"/>
      <charset val="134"/>
    </font>
    <font>
      <sz val="10"/>
      <name val="明朝"/>
      <charset val="134"/>
    </font>
    <font>
      <b/>
      <sz val="8"/>
      <name val="Arial"/>
      <charset val="134"/>
    </font>
    <font>
      <b/>
      <sz val="12"/>
      <color indexed="61"/>
      <name val="Tahoma"/>
      <charset val="134"/>
    </font>
    <font>
      <sz val="10"/>
      <name val="楷体"/>
      <charset val="134"/>
    </font>
    <font>
      <sz val="10"/>
      <color indexed="17"/>
      <name val="Arial"/>
      <charset val="134"/>
    </font>
    <font>
      <sz val="11"/>
      <color rgb="FF3F3F76"/>
      <name val="宋体"/>
      <charset val="134"/>
      <scheme val="minor"/>
    </font>
    <font>
      <sz val="14"/>
      <name val="뼻뮝"/>
      <charset val="134"/>
    </font>
    <font>
      <sz val="12"/>
      <name val="官帕眉"/>
      <charset val="134"/>
    </font>
    <font>
      <u/>
      <sz val="9.9"/>
      <color indexed="36"/>
      <name val="Times New Roman"/>
      <charset val="134"/>
    </font>
    <font>
      <sz val="11"/>
      <name val="俵俽 柧挬"/>
      <charset val="134"/>
    </font>
    <font>
      <b/>
      <sz val="11"/>
      <name val="Arial"/>
      <charset val="134"/>
    </font>
    <font>
      <sz val="12"/>
      <color indexed="9"/>
      <name val="宋体"/>
      <charset val="134"/>
    </font>
    <font>
      <u/>
      <sz val="11"/>
      <color theme="10"/>
      <name val="宋体"/>
      <charset val="134"/>
    </font>
    <font>
      <b/>
      <sz val="13"/>
      <name val="Arial"/>
      <charset val="134"/>
    </font>
    <font>
      <sz val="7"/>
      <name val="Helv"/>
      <charset val="134"/>
    </font>
    <font>
      <b/>
      <sz val="11"/>
      <color rgb="FF3F3F3F"/>
      <name val="宋体"/>
      <charset val="134"/>
      <scheme val="minor"/>
    </font>
    <font>
      <sz val="13"/>
      <name val="Tms Rmn"/>
      <charset val="134"/>
    </font>
    <font>
      <sz val="7"/>
      <name val="Times New Roman"/>
      <charset val="134"/>
    </font>
    <font>
      <sz val="10"/>
      <color indexed="8"/>
      <name val="MS Sans Serif"/>
      <charset val="134"/>
    </font>
    <font>
      <sz val="9"/>
      <color indexed="8"/>
      <name val="Arial"/>
      <charset val="134"/>
    </font>
    <font>
      <b/>
      <sz val="8"/>
      <color indexed="9"/>
      <name val="Arial"/>
      <charset val="134"/>
    </font>
    <font>
      <b/>
      <sz val="10"/>
      <name val="Arial"/>
      <charset val="134"/>
    </font>
    <font>
      <sz val="11"/>
      <color rgb="FF000000"/>
      <name val="宋体"/>
      <charset val="134"/>
      <scheme val="minor"/>
    </font>
    <font>
      <b/>
      <sz val="11"/>
      <name val="Helv"/>
      <charset val="134"/>
    </font>
    <font>
      <sz val="10"/>
      <name val="Palatino"/>
      <charset val="134"/>
    </font>
    <font>
      <sz val="10"/>
      <name val="BERNHARD"/>
      <charset val="134"/>
    </font>
    <font>
      <i/>
      <sz val="9"/>
      <name val="Times New Roman"/>
      <charset val="134"/>
    </font>
    <font>
      <b/>
      <u val="singleAccounting"/>
      <sz val="10"/>
      <color indexed="18"/>
      <name val="Arial"/>
      <charset val="134"/>
    </font>
    <font>
      <b/>
      <sz val="9"/>
      <name val="Arial"/>
      <charset val="134"/>
    </font>
    <font>
      <b/>
      <i/>
      <sz val="12"/>
      <name val="Times New Roman"/>
      <charset val="134"/>
    </font>
    <font>
      <sz val="12"/>
      <name val="楷体"/>
      <charset val="134"/>
    </font>
    <font>
      <sz val="11"/>
      <color rgb="FF9C6500"/>
      <name val="宋体"/>
      <charset val="134"/>
      <scheme val="minor"/>
    </font>
    <font>
      <sz val="18"/>
      <name val="Times New Roman"/>
      <charset val="134"/>
    </font>
    <font>
      <b/>
      <sz val="13"/>
      <name val="Times New Roman"/>
      <charset val="134"/>
    </font>
    <font>
      <b/>
      <sz val="11"/>
      <color indexed="16"/>
      <name val="Times New Roman"/>
      <charset val="134"/>
    </font>
    <font>
      <b/>
      <i/>
      <sz val="10"/>
      <name val="Times New Roman"/>
      <charset val="134"/>
    </font>
    <font>
      <u val="singleAccounting"/>
      <vertAlign val="subscript"/>
      <sz val="10"/>
      <name val="Times New Roman"/>
      <charset val="134"/>
    </font>
    <font>
      <sz val="10"/>
      <color indexed="20"/>
      <name val="宋体"/>
      <charset val="134"/>
    </font>
    <font>
      <u/>
      <sz val="8"/>
      <color indexed="36"/>
      <name val="Arial"/>
      <charset val="134"/>
    </font>
    <font>
      <b/>
      <sz val="18"/>
      <color theme="3"/>
      <name val="宋体"/>
      <charset val="134"/>
      <scheme val="major"/>
    </font>
    <font>
      <sz val="11"/>
      <color indexed="12"/>
      <name val="Book Antiqua"/>
      <charset val="134"/>
    </font>
    <font>
      <sz val="9"/>
      <name val="Tahoma"/>
      <charset val="134"/>
    </font>
    <font>
      <b/>
      <sz val="10"/>
      <name val="Helv"/>
      <charset val="134"/>
    </font>
    <font>
      <sz val="12"/>
      <color indexed="39"/>
      <name val="Times New Roman"/>
      <charset val="134"/>
    </font>
    <font>
      <sz val="10"/>
      <name val="Courier New"/>
      <charset val="134"/>
    </font>
    <font>
      <b/>
      <sz val="12"/>
      <name val="Helv"/>
      <charset val="134"/>
    </font>
    <font>
      <b/>
      <sz val="13"/>
      <name val="Tms Rmn"/>
      <charset val="134"/>
    </font>
    <font>
      <sz val="10.5"/>
      <name val="Times New Roman"/>
      <charset val="134"/>
    </font>
    <font>
      <u/>
      <sz val="10"/>
      <color indexed="12"/>
      <name val="Arial"/>
      <charset val="134"/>
    </font>
    <font>
      <b/>
      <sz val="13"/>
      <color theme="3"/>
      <name val="宋体"/>
      <charset val="134"/>
      <scheme val="minor"/>
    </font>
    <font>
      <u/>
      <sz val="11"/>
      <color indexed="12"/>
      <name val="돋움"/>
      <charset val="134"/>
    </font>
    <font>
      <b/>
      <sz val="18"/>
      <name val="Arial"/>
      <charset val="134"/>
    </font>
    <font>
      <u/>
      <sz val="8"/>
      <color indexed="12"/>
      <name val="Arial"/>
      <charset val="134"/>
    </font>
    <font>
      <u/>
      <sz val="12"/>
      <color indexed="12"/>
      <name val="宋体"/>
      <charset val="134"/>
    </font>
    <font>
      <sz val="11"/>
      <color rgb="FF006100"/>
      <name val="宋体"/>
      <charset val="134"/>
      <scheme val="minor"/>
    </font>
    <font>
      <sz val="10"/>
      <name val="Verdana"/>
      <charset val="134"/>
    </font>
    <font>
      <sz val="8"/>
      <color indexed="17"/>
      <name val="Times New Roman"/>
      <charset val="134"/>
    </font>
    <font>
      <sz val="10"/>
      <name val="Tms Rmn"/>
      <charset val="134"/>
    </font>
    <font>
      <b/>
      <sz val="9"/>
      <color indexed="63"/>
      <name val="Tahoma"/>
      <charset val="134"/>
    </font>
    <font>
      <b/>
      <sz val="12"/>
      <color indexed="20"/>
      <name val="Tahoma"/>
      <charset val="134"/>
    </font>
    <font>
      <sz val="7"/>
      <name val="Small Fonts"/>
      <charset val="134"/>
    </font>
    <font>
      <b/>
      <i/>
      <sz val="16"/>
      <name val="Helv"/>
      <charset val="134"/>
    </font>
    <font>
      <sz val="12"/>
      <name val="CG Times"/>
      <charset val="134"/>
    </font>
    <font>
      <b/>
      <i/>
      <sz val="11"/>
      <color indexed="8"/>
      <name val="Times New Roman"/>
      <charset val="134"/>
    </font>
    <font>
      <b/>
      <sz val="22"/>
      <color indexed="8"/>
      <name val="Times New Roman"/>
      <charset val="134"/>
    </font>
    <font>
      <b/>
      <sz val="26"/>
      <name val="Times New Roman"/>
      <charset val="134"/>
    </font>
    <font>
      <b/>
      <sz val="18"/>
      <name val="Times New Roman"/>
      <charset val="134"/>
    </font>
    <font>
      <sz val="8"/>
      <color indexed="16"/>
      <name val="Century Schoolbook"/>
      <charset val="134"/>
    </font>
    <font>
      <b/>
      <sz val="15"/>
      <color theme="3"/>
      <name val="宋体"/>
      <charset val="134"/>
      <scheme val="minor"/>
    </font>
    <font>
      <b/>
      <sz val="11"/>
      <color theme="3"/>
      <name val="宋体"/>
      <charset val="134"/>
      <scheme val="minor"/>
    </font>
    <font>
      <b/>
      <sz val="9"/>
      <color indexed="8"/>
      <name val="Tahoma"/>
      <charset val="134"/>
    </font>
    <font>
      <b/>
      <sz val="14"/>
      <name val="楷体"/>
      <charset val="134"/>
    </font>
    <font>
      <b/>
      <sz val="18"/>
      <color indexed="62"/>
      <name val="宋体"/>
      <charset val="134"/>
    </font>
    <font>
      <b/>
      <sz val="14"/>
      <color indexed="9"/>
      <name val="Times New Roman"/>
      <charset val="134"/>
    </font>
    <font>
      <b/>
      <sz val="12"/>
      <name val="MS Sans Serif"/>
      <charset val="134"/>
    </font>
    <font>
      <sz val="10"/>
      <color indexed="20"/>
      <name val="Arial"/>
      <charset val="134"/>
    </font>
    <font>
      <b/>
      <sz val="8"/>
      <color indexed="8"/>
      <name val="Helv"/>
      <charset val="134"/>
    </font>
    <font>
      <sz val="12"/>
      <color indexed="16"/>
      <name val="宋体"/>
      <charset val="134"/>
    </font>
    <font>
      <sz val="11"/>
      <color indexed="12"/>
      <name val="Times New Roman"/>
      <charset val="134"/>
    </font>
    <font>
      <sz val="11"/>
      <name val="明朝"/>
      <charset val="134"/>
    </font>
    <font>
      <sz val="11"/>
      <color indexed="8"/>
      <name val="宋体"/>
      <charset val="134"/>
      <scheme val="minor"/>
    </font>
    <font>
      <u/>
      <sz val="9"/>
      <color indexed="12"/>
      <name val="Arial"/>
      <charset val="134"/>
    </font>
    <font>
      <u/>
      <sz val="12"/>
      <color indexed="12"/>
      <name val="Times New Roman"/>
      <charset val="134"/>
    </font>
    <font>
      <u/>
      <sz val="11"/>
      <color indexed="12"/>
      <name val="宋体"/>
      <charset val="134"/>
    </font>
    <font>
      <sz val="10"/>
      <name val="奔覆眉"/>
      <charset val="134"/>
    </font>
    <font>
      <sz val="12"/>
      <name val="뼻뮝"/>
      <charset val="134"/>
    </font>
    <font>
      <sz val="12"/>
      <name val="바탕체"/>
      <charset val="134"/>
    </font>
    <font>
      <vertAlign val="superscript"/>
      <sz val="10"/>
      <name val="Times New Roman"/>
      <charset val="134"/>
    </font>
    <font>
      <b/>
      <sz val="18"/>
      <name val="宋体"/>
      <charset val="134"/>
    </font>
    <font>
      <b/>
      <sz val="7"/>
      <name val="Times New Roman"/>
      <charset val="134"/>
    </font>
    <font>
      <b/>
      <sz val="12"/>
      <name val="仿宋_GB2312"/>
      <charset val="134"/>
    </font>
    <font>
      <sz val="14"/>
      <name val="Symbol"/>
      <charset val="2"/>
    </font>
    <font>
      <sz val="12"/>
      <name val="仿宋_GB2312"/>
      <charset val="134"/>
    </font>
    <font>
      <sz val="10"/>
      <color theme="10"/>
      <name val="宋体"/>
      <charset val="134"/>
    </font>
    <font>
      <sz val="9"/>
      <name val="宋体"/>
      <charset val="134"/>
    </font>
    <font>
      <b/>
      <sz val="9"/>
      <name val="宋体"/>
      <charset val="134"/>
    </font>
  </fonts>
  <fills count="117">
    <fill>
      <patternFill patternType="none"/>
    </fill>
    <fill>
      <patternFill patternType="gray125"/>
    </fill>
    <fill>
      <patternFill patternType="solid">
        <fgColor rgb="FF92D050"/>
        <bgColor indexed="64"/>
      </patternFill>
    </fill>
    <fill>
      <patternFill patternType="solid">
        <fgColor theme="0" tint="-0.149998474074526"/>
        <bgColor indexed="64"/>
      </patternFill>
    </fill>
    <fill>
      <patternFill patternType="solid">
        <fgColor theme="0"/>
        <bgColor indexed="64"/>
      </patternFill>
    </fill>
    <fill>
      <patternFill patternType="solid">
        <fgColor theme="0" tint="-0.14996795556505"/>
        <bgColor indexed="64"/>
      </patternFill>
    </fill>
    <fill>
      <patternFill patternType="solid">
        <fgColor rgb="FFFFFF00"/>
        <bgColor indexed="64"/>
      </patternFill>
    </fill>
    <fill>
      <patternFill patternType="solid">
        <fgColor rgb="FFFFFFFF"/>
        <bgColor indexed="64"/>
      </patternFill>
    </fill>
    <fill>
      <patternFill patternType="solid">
        <fgColor indexed="9"/>
        <bgColor indexed="64"/>
      </patternFill>
    </fill>
    <fill>
      <patternFill patternType="solid">
        <fgColor theme="6" tint="0.399975585192419"/>
        <bgColor indexed="64"/>
      </patternFill>
    </fill>
    <fill>
      <patternFill patternType="solid">
        <fgColor indexed="22"/>
        <bgColor indexed="64"/>
      </patternFill>
    </fill>
    <fill>
      <patternFill patternType="solid">
        <fgColor rgb="FF00B0F0"/>
        <bgColor indexed="64"/>
      </patternFill>
    </fill>
    <fill>
      <patternFill patternType="solid">
        <fgColor theme="8" tint="0.799951170384838"/>
        <bgColor indexed="64"/>
      </patternFill>
    </fill>
    <fill>
      <patternFill patternType="solid">
        <fgColor theme="0" tint="-0.0499893185216834"/>
        <bgColor indexed="64"/>
      </patternFill>
    </fill>
    <fill>
      <patternFill patternType="solid">
        <fgColor theme="3" tint="0.799951170384838"/>
        <bgColor indexed="64"/>
      </patternFill>
    </fill>
    <fill>
      <patternFill patternType="solid">
        <fgColor theme="9" tint="0.799951170384838"/>
        <bgColor indexed="64"/>
      </patternFill>
    </fill>
    <fill>
      <patternFill patternType="solid">
        <fgColor rgb="FFCCFFFF"/>
        <bgColor indexed="64"/>
      </patternFill>
    </fill>
    <fill>
      <patternFill patternType="solid">
        <fgColor theme="8" tint="0.599993896298105"/>
        <bgColor indexed="64"/>
      </patternFill>
    </fill>
    <fill>
      <patternFill patternType="solid">
        <fgColor rgb="FFA5A5A5"/>
        <bgColor indexed="64"/>
      </patternFill>
    </fill>
    <fill>
      <patternFill patternType="solid">
        <fgColor indexed="46"/>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indexed="22"/>
        <bgColor indexed="22"/>
      </patternFill>
    </fill>
    <fill>
      <patternFill patternType="solid">
        <fgColor theme="4" tint="0.399975585192419"/>
        <bgColor indexed="64"/>
      </patternFill>
    </fill>
    <fill>
      <patternFill patternType="solid">
        <fgColor theme="4"/>
        <bgColor indexed="64"/>
      </patternFill>
    </fill>
    <fill>
      <patternFill patternType="solid">
        <fgColor rgb="FFFFFFCC"/>
        <bgColor indexed="64"/>
      </patternFill>
    </fill>
    <fill>
      <patternFill patternType="solid">
        <fgColor theme="8"/>
        <bgColor indexed="64"/>
      </patternFill>
    </fill>
    <fill>
      <patternFill patternType="solid">
        <fgColor rgb="FFF2F2F2"/>
        <bgColor indexed="64"/>
      </patternFill>
    </fill>
    <fill>
      <patternFill patternType="solid">
        <fgColor theme="6"/>
        <bgColor indexed="64"/>
      </patternFill>
    </fill>
    <fill>
      <patternFill patternType="solid">
        <fgColor theme="4" tint="0.399884029663991"/>
        <bgColor indexed="64"/>
      </patternFill>
    </fill>
    <fill>
      <patternFill patternType="solid">
        <fgColor indexed="13"/>
        <bgColor indexed="64"/>
      </patternFill>
    </fill>
    <fill>
      <patternFill patternType="solid">
        <fgColor theme="6" tint="0.799981688894314"/>
        <bgColor indexed="64"/>
      </patternFill>
    </fill>
    <fill>
      <patternFill patternType="solid">
        <fgColor indexed="31"/>
        <bgColor indexed="64"/>
      </patternFill>
    </fill>
    <fill>
      <patternFill patternType="solid">
        <fgColor indexed="4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indexed="18"/>
        <bgColor indexed="64"/>
      </patternFill>
    </fill>
    <fill>
      <patternFill patternType="solid">
        <fgColor rgb="FFFFCC99"/>
        <bgColor indexed="64"/>
      </patternFill>
    </fill>
    <fill>
      <patternFill patternType="solid">
        <fgColor theme="5"/>
        <bgColor indexed="64"/>
      </patternFill>
    </fill>
    <fill>
      <patternFill patternType="solid">
        <fgColor indexed="42"/>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rgb="FFFFC7CE"/>
        <bgColor indexed="64"/>
      </patternFill>
    </fill>
    <fill>
      <patternFill patternType="mediumGray">
        <fgColor indexed="22"/>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tint="0.799981688894314"/>
        <bgColor indexed="64"/>
      </patternFill>
    </fill>
    <fill>
      <patternFill patternType="gray0625"/>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9" tint="0.399853511154515"/>
        <bgColor indexed="64"/>
      </patternFill>
    </fill>
    <fill>
      <patternFill patternType="gray0625">
        <fgColor indexed="10"/>
      </patternFill>
    </fill>
    <fill>
      <patternFill patternType="solid">
        <fgColor theme="6" tint="0.599993896298105"/>
        <bgColor indexed="64"/>
      </patternFill>
    </fill>
    <fill>
      <patternFill patternType="solid">
        <fgColor theme="6" tint="0.79985961485641"/>
        <bgColor indexed="64"/>
      </patternFill>
    </fill>
    <fill>
      <patternFill patternType="solid">
        <fgColor indexed="38"/>
        <bgColor indexed="64"/>
      </patternFill>
    </fill>
    <fill>
      <patternFill patternType="solid">
        <fgColor indexed="65"/>
        <bgColor indexed="64"/>
      </patternFill>
    </fill>
    <fill>
      <patternFill patternType="lightUp">
        <fgColor indexed="9"/>
        <bgColor indexed="29"/>
      </patternFill>
    </fill>
    <fill>
      <patternFill patternType="solid">
        <fgColor indexed="62"/>
        <bgColor indexed="64"/>
      </patternFill>
    </fill>
    <fill>
      <patternFill patternType="solid">
        <fgColor theme="8" tint="0.799890133365886"/>
        <bgColor indexed="64"/>
      </patternFill>
    </fill>
    <fill>
      <patternFill patternType="solid">
        <fgColor indexed="42"/>
        <bgColor indexed="42"/>
      </patternFill>
    </fill>
    <fill>
      <patternFill patternType="solid">
        <fgColor indexed="27"/>
        <bgColor indexed="64"/>
      </patternFill>
    </fill>
    <fill>
      <patternFill patternType="solid">
        <fgColor theme="5" tint="0.599993896298105"/>
        <bgColor indexed="64"/>
      </patternFill>
    </fill>
    <fill>
      <patternFill patternType="solid">
        <fgColor theme="6" tint="0.799890133365886"/>
        <bgColor indexed="64"/>
      </patternFill>
    </fill>
    <fill>
      <patternFill patternType="solid">
        <fgColor indexed="47"/>
        <bgColor indexed="47"/>
      </patternFill>
    </fill>
    <fill>
      <patternFill patternType="solid">
        <fgColor indexed="43"/>
        <bgColor indexed="64"/>
      </patternFill>
    </fill>
    <fill>
      <patternFill patternType="solid">
        <fgColor indexed="27"/>
        <bgColor indexed="27"/>
      </patternFill>
    </fill>
    <fill>
      <patternFill patternType="solid">
        <fgColor theme="5" tint="0.79985961485641"/>
        <bgColor indexed="64"/>
      </patternFill>
    </fill>
    <fill>
      <patternFill patternType="solid">
        <fgColor indexed="26"/>
        <bgColor indexed="26"/>
      </patternFill>
    </fill>
    <fill>
      <patternFill patternType="solid">
        <fgColor indexed="23"/>
        <bgColor indexed="64"/>
      </patternFill>
    </fill>
    <fill>
      <patternFill patternType="solid">
        <fgColor theme="9" tint="0.79985961485641"/>
        <bgColor indexed="64"/>
      </patternFill>
    </fill>
    <fill>
      <patternFill patternType="solid">
        <fgColor indexed="54"/>
        <bgColor indexed="54"/>
      </patternFill>
    </fill>
    <fill>
      <patternFill patternType="solid">
        <fgColor theme="8" tint="0.599993896298105"/>
        <bgColor indexed="64"/>
      </patternFill>
    </fill>
    <fill>
      <patternFill patternType="solid">
        <fgColor indexed="31"/>
        <bgColor indexed="31"/>
      </patternFill>
    </fill>
    <fill>
      <patternFill patternType="solid">
        <fgColor theme="4" tint="0.799890133365886"/>
        <bgColor indexed="64"/>
      </patternFill>
    </fill>
    <fill>
      <patternFill patternType="solid">
        <fgColor theme="5" tint="0.799890133365886"/>
        <bgColor indexed="64"/>
      </patternFill>
    </fill>
    <fill>
      <patternFill patternType="solid">
        <fgColor theme="7" tint="0.799890133365886"/>
        <bgColor indexed="64"/>
      </patternFill>
    </fill>
    <fill>
      <patternFill patternType="solid">
        <fgColor theme="9" tint="0.799890133365886"/>
        <bgColor indexed="64"/>
      </patternFill>
    </fill>
    <fill>
      <patternFill patternType="solid">
        <fgColor theme="4" tint="0.79985961485641"/>
        <bgColor indexed="64"/>
      </patternFill>
    </fill>
    <fill>
      <patternFill patternType="solid">
        <fgColor theme="7" tint="0.79985961485641"/>
        <bgColor indexed="64"/>
      </patternFill>
    </fill>
    <fill>
      <patternFill patternType="solid">
        <fgColor theme="8" tint="0.79985961485641"/>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5" tint="0.399884029663991"/>
        <bgColor indexed="64"/>
      </patternFill>
    </fill>
    <fill>
      <patternFill patternType="solid">
        <fgColor theme="6" tint="0.399884029663991"/>
        <bgColor indexed="64"/>
      </patternFill>
    </fill>
    <fill>
      <patternFill patternType="solid">
        <fgColor theme="7" tint="0.399884029663991"/>
        <bgColor indexed="64"/>
      </patternFill>
    </fill>
    <fill>
      <patternFill patternType="solid">
        <fgColor theme="8" tint="0.399884029663991"/>
        <bgColor indexed="64"/>
      </patternFill>
    </fill>
    <fill>
      <patternFill patternType="solid">
        <fgColor theme="9" tint="0.399884029663991"/>
        <bgColor indexed="64"/>
      </patternFill>
    </fill>
    <fill>
      <patternFill patternType="solid">
        <fgColor theme="4" tint="0.399853511154515"/>
        <bgColor indexed="64"/>
      </patternFill>
    </fill>
    <fill>
      <patternFill patternType="solid">
        <fgColor theme="5" tint="0.399853511154515"/>
        <bgColor indexed="64"/>
      </patternFill>
    </fill>
    <fill>
      <patternFill patternType="solid">
        <fgColor theme="6" tint="0.399853511154515"/>
        <bgColor indexed="64"/>
      </patternFill>
    </fill>
    <fill>
      <patternFill patternType="solid">
        <fgColor theme="7" tint="0.399853511154515"/>
        <bgColor indexed="64"/>
      </patternFill>
    </fill>
    <fill>
      <patternFill patternType="solid">
        <fgColor theme="8" tint="0.399853511154515"/>
        <bgColor indexed="64"/>
      </patternFill>
    </fill>
    <fill>
      <patternFill patternType="solid">
        <fgColor indexed="63"/>
        <bgColor indexed="64"/>
      </patternFill>
    </fill>
    <fill>
      <patternFill patternType="solid">
        <fgColor indexed="26"/>
        <bgColor indexed="64"/>
      </patternFill>
    </fill>
    <fill>
      <patternFill patternType="solid">
        <fgColor indexed="52"/>
        <bgColor indexed="52"/>
      </patternFill>
    </fill>
    <fill>
      <patternFill patternType="solid">
        <fgColor indexed="44"/>
        <bgColor indexed="44"/>
      </patternFill>
    </fill>
    <fill>
      <patternFill patternType="solid">
        <fgColor indexed="25"/>
        <bgColor indexed="25"/>
      </patternFill>
    </fill>
    <fill>
      <patternFill patternType="solid">
        <fgColor indexed="55"/>
        <bgColor indexed="55"/>
      </patternFill>
    </fill>
    <fill>
      <patternFill patternType="solid">
        <fgColor indexed="49"/>
        <bgColor indexed="49"/>
      </patternFill>
    </fill>
    <fill>
      <patternFill patternType="solid">
        <fgColor indexed="15"/>
        <bgColor indexed="64"/>
      </patternFill>
    </fill>
    <fill>
      <patternFill patternType="solid">
        <fgColor rgb="FFFFFFCC"/>
        <bgColor indexed="64"/>
      </patternFill>
    </fill>
    <fill>
      <patternFill patternType="solid">
        <fgColor indexed="12"/>
        <bgColor indexed="64"/>
      </patternFill>
    </fill>
    <fill>
      <patternFill patternType="solid">
        <fgColor indexed="21"/>
        <bgColor indexed="64"/>
      </patternFill>
    </fill>
    <fill>
      <patternFill patternType="solid">
        <fgColor indexed="32"/>
        <bgColor indexed="64"/>
      </patternFill>
    </fill>
    <fill>
      <patternFill patternType="lightUp">
        <fgColor indexed="9"/>
        <bgColor indexed="55"/>
      </patternFill>
    </fill>
    <fill>
      <patternFill patternType="solid">
        <fgColor indexed="54"/>
        <bgColor indexed="64"/>
      </patternFill>
    </fill>
    <fill>
      <patternFill patternType="solid">
        <fgColor indexed="45"/>
        <bgColor indexed="45"/>
      </patternFill>
    </fill>
    <fill>
      <patternFill patternType="lightUp">
        <fgColor indexed="9"/>
        <bgColor indexed="22"/>
      </patternFill>
    </fill>
  </fills>
  <borders count="74">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style="thin">
        <color auto="1"/>
      </left>
      <right/>
      <top/>
      <bottom/>
      <diagonal/>
    </border>
    <border>
      <left/>
      <right style="thin">
        <color indexed="24"/>
      </right>
      <top/>
      <bottom style="thin">
        <color indexed="24"/>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medium">
        <color auto="1"/>
      </left>
      <right/>
      <top/>
      <bottom style="thin">
        <color auto="1"/>
      </bottom>
      <diagonal/>
    </border>
    <border>
      <left style="medium">
        <color auto="1"/>
      </left>
      <right style="thin">
        <color auto="1"/>
      </right>
      <top style="thin">
        <color auto="1"/>
      </top>
      <bottom/>
      <diagonal/>
    </border>
    <border>
      <left style="medium">
        <color auto="1"/>
      </left>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thin">
        <color auto="1"/>
      </top>
      <bottom/>
      <diagonal/>
    </border>
    <border>
      <left/>
      <right/>
      <top style="thin">
        <color auto="1"/>
      </top>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diagonal/>
    </border>
    <border>
      <left style="medium">
        <color rgb="FF0070C0"/>
      </left>
      <right style="medium">
        <color rgb="FF0070C0"/>
      </right>
      <top style="medium">
        <color rgb="FF0070C0"/>
      </top>
      <bottom style="medium">
        <color rgb="FF0070C0"/>
      </bottom>
      <diagonal/>
    </border>
    <border>
      <left/>
      <right/>
      <top/>
      <bottom style="thick">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medium">
        <color indexed="9"/>
      </left>
      <right style="medium">
        <color indexed="9"/>
      </right>
      <top/>
      <bottom/>
      <diagonal/>
    </border>
    <border>
      <left style="thin">
        <color rgb="FF7F7F7F"/>
      </left>
      <right style="thin">
        <color rgb="FF7F7F7F"/>
      </right>
      <top style="thin">
        <color rgb="FF7F7F7F"/>
      </top>
      <bottom style="thin">
        <color rgb="FF7F7F7F"/>
      </bottom>
      <diagonal/>
    </border>
    <border>
      <left/>
      <right/>
      <top/>
      <bottom style="double">
        <color auto="1"/>
      </bottom>
      <diagonal/>
    </border>
    <border>
      <left/>
      <right/>
      <top/>
      <bottom style="thin">
        <color indexed="8"/>
      </bottom>
      <diagonal/>
    </border>
    <border>
      <left/>
      <right/>
      <top/>
      <bottom style="medium">
        <color theme="4" tint="0.399975585192419"/>
      </bottom>
      <diagonal/>
    </border>
    <border>
      <left style="double">
        <color indexed="12"/>
      </left>
      <right style="double">
        <color indexed="12"/>
      </right>
      <top style="double">
        <color indexed="12"/>
      </top>
      <bottom style="dotted">
        <color indexed="12"/>
      </bottom>
      <diagonal/>
    </border>
    <border>
      <left/>
      <right style="medium">
        <color auto="1"/>
      </right>
      <top/>
      <bottom/>
      <diagonal/>
    </border>
    <border>
      <left/>
      <right/>
      <top/>
      <bottom style="thin">
        <color indexed="44"/>
      </bottom>
      <diagonal/>
    </border>
    <border>
      <left/>
      <right/>
      <top style="thin">
        <color theme="4"/>
      </top>
      <bottom style="double">
        <color theme="4"/>
      </bottom>
      <diagonal/>
    </border>
    <border>
      <left/>
      <right/>
      <top style="medium">
        <color auto="1"/>
      </top>
      <bottom style="medium">
        <color auto="1"/>
      </bottom>
      <diagonal/>
    </border>
    <border>
      <left/>
      <right/>
      <top style="hair">
        <color indexed="20"/>
      </top>
      <bottom style="hair">
        <color indexed="20"/>
      </bottom>
      <diagonal/>
    </border>
    <border>
      <left style="thick">
        <color indexed="12"/>
      </left>
      <right style="thick">
        <color indexed="12"/>
      </right>
      <top style="thick">
        <color indexed="12"/>
      </top>
      <bottom/>
      <diagonal/>
    </border>
    <border>
      <left/>
      <right/>
      <top style="thin">
        <color auto="1"/>
      </top>
      <bottom style="double">
        <color auto="1"/>
      </bottom>
      <diagonal/>
    </border>
    <border>
      <left style="thin">
        <color indexed="8"/>
      </left>
      <right style="thin">
        <color indexed="8"/>
      </right>
      <top style="thin">
        <color indexed="8"/>
      </top>
      <bottom style="thin">
        <color indexed="8"/>
      </bottom>
      <diagonal/>
    </border>
    <border>
      <left/>
      <right style="thin">
        <color indexed="63"/>
      </right>
      <top style="thin">
        <color indexed="63"/>
      </top>
      <bottom/>
      <diagonal/>
    </border>
    <border>
      <left/>
      <right/>
      <top style="thin">
        <color indexed="8"/>
      </top>
      <bottom style="thin">
        <color indexed="8"/>
      </bottom>
      <diagonal/>
    </border>
    <border>
      <left/>
      <right/>
      <top/>
      <bottom style="medium">
        <color indexed="18"/>
      </bottom>
      <diagonal/>
    </border>
    <border>
      <left/>
      <right/>
      <top/>
      <bottom style="thick">
        <color indexed="8"/>
      </bottom>
      <diagonal/>
    </border>
    <border>
      <left/>
      <right style="thin">
        <color indexed="8"/>
      </right>
      <top style="thin">
        <color indexed="8"/>
      </top>
      <bottom/>
      <diagonal/>
    </border>
    <border>
      <left style="thin">
        <color indexed="63"/>
      </left>
      <right style="thin">
        <color indexed="63"/>
      </right>
      <top style="thin">
        <color indexed="63"/>
      </top>
      <bottom style="thin">
        <color indexed="63"/>
      </bottom>
      <diagonal/>
    </border>
    <border>
      <left/>
      <right/>
      <top/>
      <bottom style="hair">
        <color indexed="20"/>
      </bottom>
      <diagonal/>
    </border>
    <border>
      <left/>
      <right/>
      <top style="thin">
        <color indexed="8"/>
      </top>
      <bottom/>
      <diagonal/>
    </border>
    <border>
      <left/>
      <right/>
      <top/>
      <bottom style="medium">
        <color theme="4" tint="0.399884029663991"/>
      </bottom>
      <diagonal/>
    </border>
    <border>
      <left style="hair">
        <color auto="1"/>
      </left>
      <right style="hair">
        <color auto="1"/>
      </right>
      <top style="hair">
        <color auto="1"/>
      </top>
      <bottom style="hair">
        <color auto="1"/>
      </bottom>
      <diagonal/>
    </border>
  </borders>
  <cellStyleXfs count="1796">
    <xf numFmtId="177" fontId="0" fillId="0" borderId="0" applyNumberFormat="0" applyFill="0" applyBorder="0" applyAlignment="0" applyProtection="0"/>
    <xf numFmtId="177" fontId="16" fillId="0" borderId="0"/>
    <xf numFmtId="177" fontId="80" fillId="0" borderId="0"/>
    <xf numFmtId="177" fontId="80" fillId="0" borderId="0"/>
    <xf numFmtId="204" fontId="95" fillId="0" borderId="0"/>
    <xf numFmtId="177" fontId="80" fillId="0" borderId="0"/>
    <xf numFmtId="177" fontId="80" fillId="0" borderId="0"/>
    <xf numFmtId="42" fontId="87" fillId="0" borderId="0" applyFont="0" applyFill="0" applyBorder="0" applyAlignment="0" applyProtection="0">
      <alignment vertical="center"/>
    </xf>
    <xf numFmtId="177" fontId="80" fillId="0" borderId="0"/>
    <xf numFmtId="177" fontId="81" fillId="32" borderId="0" applyNumberFormat="0" applyBorder="0" applyAlignment="0" applyProtection="0">
      <alignment vertical="center"/>
    </xf>
    <xf numFmtId="195" fontId="80" fillId="0" borderId="0"/>
    <xf numFmtId="177" fontId="80" fillId="0" borderId="0"/>
    <xf numFmtId="177" fontId="80" fillId="0" borderId="0"/>
    <xf numFmtId="177" fontId="113" fillId="40" borderId="51" applyNumberFormat="0" applyAlignment="0" applyProtection="0">
      <alignment vertical="center"/>
    </xf>
    <xf numFmtId="44" fontId="87" fillId="0" borderId="0" applyFont="0" applyFill="0" applyBorder="0" applyAlignment="0" applyProtection="0">
      <alignment vertical="center"/>
    </xf>
    <xf numFmtId="177" fontId="80" fillId="0" borderId="0"/>
    <xf numFmtId="177" fontId="93" fillId="23" borderId="0" applyNumberFormat="0" applyBorder="0" applyAlignment="0" applyProtection="0"/>
    <xf numFmtId="213" fontId="80" fillId="0" borderId="0" applyFont="0" applyFill="0" applyBorder="0" applyAlignment="0" applyProtection="0"/>
    <xf numFmtId="41" fontId="87" fillId="0" borderId="0" applyFont="0" applyFill="0" applyBorder="0" applyAlignment="0" applyProtection="0">
      <alignment vertical="center"/>
    </xf>
    <xf numFmtId="177" fontId="80" fillId="0" borderId="0"/>
    <xf numFmtId="177" fontId="16" fillId="0" borderId="0"/>
    <xf numFmtId="177" fontId="81" fillId="20" borderId="0" applyNumberFormat="0" applyBorder="0" applyAlignment="0" applyProtection="0">
      <alignment vertical="center"/>
    </xf>
    <xf numFmtId="177" fontId="118" fillId="28" borderId="51" applyNumberFormat="0" applyAlignment="0" applyProtection="0">
      <alignment vertical="center"/>
    </xf>
    <xf numFmtId="37" fontId="16" fillId="0" borderId="1" applyFont="0" applyFill="0" applyBorder="0" applyAlignment="0" applyProtection="0"/>
    <xf numFmtId="177" fontId="124" fillId="46" borderId="0" applyNumberFormat="0" applyBorder="0" applyAlignment="0" applyProtection="0">
      <alignment vertical="center"/>
    </xf>
    <xf numFmtId="197" fontId="16" fillId="0" borderId="0" applyFont="0" applyFill="0" applyBorder="0" applyAlignment="0" applyProtection="0">
      <alignment vertical="center"/>
    </xf>
    <xf numFmtId="177" fontId="16"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8" fillId="21" borderId="0" applyNumberFormat="0" applyBorder="0" applyAlignment="0" applyProtection="0">
      <alignment vertical="center"/>
    </xf>
    <xf numFmtId="203" fontId="45" fillId="0" borderId="0"/>
    <xf numFmtId="177" fontId="115" fillId="0" borderId="0" applyNumberFormat="0" applyFill="0" applyBorder="0" applyAlignment="0" applyProtection="0"/>
    <xf numFmtId="177" fontId="80" fillId="0" borderId="0"/>
    <xf numFmtId="9" fontId="16" fillId="0" borderId="0" applyFont="0" applyFill="0" applyBorder="0" applyAlignment="0" applyProtection="0"/>
    <xf numFmtId="177" fontId="16" fillId="0" borderId="0"/>
    <xf numFmtId="195" fontId="16" fillId="0" borderId="0" applyNumberFormat="0" applyFill="0" applyBorder="0" applyAlignment="0" applyProtection="0"/>
    <xf numFmtId="0" fontId="123" fillId="0" borderId="0" applyNumberFormat="0" applyFill="0" applyBorder="0" applyAlignment="0" applyProtection="0">
      <alignment vertical="center"/>
    </xf>
    <xf numFmtId="177" fontId="80" fillId="0" borderId="0"/>
    <xf numFmtId="0" fontId="87" fillId="26" borderId="48" applyNumberFormat="0" applyFont="0" applyAlignment="0" applyProtection="0">
      <alignment vertical="center"/>
    </xf>
    <xf numFmtId="177" fontId="80" fillId="0" borderId="0"/>
    <xf numFmtId="177" fontId="122" fillId="0" borderId="0" applyNumberFormat="0" applyFill="0" applyBorder="0" applyAlignment="0" applyProtection="0">
      <alignment vertical="center"/>
    </xf>
    <xf numFmtId="195" fontId="2" fillId="0" borderId="0" applyFont="0" applyFill="0" applyBorder="0" applyAlignment="0" applyProtection="0"/>
    <xf numFmtId="177" fontId="80" fillId="0" borderId="0"/>
    <xf numFmtId="177" fontId="80" fillId="0" borderId="0"/>
    <xf numFmtId="177" fontId="88" fillId="35" borderId="0" applyNumberFormat="0" applyBorder="0" applyAlignment="0" applyProtection="0">
      <alignment vertical="center"/>
    </xf>
    <xf numFmtId="177" fontId="85" fillId="0" borderId="0" applyNumberFormat="0" applyFill="0" applyBorder="0" applyAlignment="0" applyProtection="0">
      <alignment vertical="center"/>
    </xf>
    <xf numFmtId="177" fontId="114" fillId="0" borderId="0" applyNumberFormat="0" applyFill="0" applyBorder="0" applyAlignment="0" applyProtection="0">
      <alignment vertical="center"/>
    </xf>
    <xf numFmtId="177" fontId="80" fillId="0" borderId="0"/>
    <xf numFmtId="177" fontId="80" fillId="0" borderId="0"/>
    <xf numFmtId="177" fontId="80" fillId="0" borderId="0"/>
    <xf numFmtId="177" fontId="119" fillId="0" borderId="0" applyNumberFormat="0" applyFill="0" applyBorder="0" applyAlignment="0" applyProtection="0">
      <alignment vertical="center"/>
    </xf>
    <xf numFmtId="219" fontId="80" fillId="0" borderId="0"/>
    <xf numFmtId="177" fontId="80" fillId="0" borderId="0"/>
    <xf numFmtId="196" fontId="99" fillId="0" borderId="0"/>
    <xf numFmtId="177" fontId="97" fillId="0" borderId="47" applyNumberFormat="0" applyFill="0" applyAlignment="0" applyProtection="0">
      <alignment vertical="center"/>
    </xf>
    <xf numFmtId="177" fontId="128" fillId="0" borderId="0" applyNumberFormat="0" applyFill="0" applyBorder="0" applyAlignment="0" applyProtection="0"/>
    <xf numFmtId="177" fontId="79" fillId="0" borderId="44" applyNumberFormat="0" applyFill="0" applyAlignment="0" applyProtection="0">
      <alignment vertical="center"/>
    </xf>
    <xf numFmtId="177" fontId="80" fillId="0" borderId="0"/>
    <xf numFmtId="177" fontId="80" fillId="0" borderId="0"/>
    <xf numFmtId="219" fontId="80" fillId="0" borderId="0"/>
    <xf numFmtId="177" fontId="122" fillId="0" borderId="54" applyNumberFormat="0" applyFill="0" applyAlignment="0" applyProtection="0">
      <alignment vertical="center"/>
    </xf>
    <xf numFmtId="177" fontId="129" fillId="0" borderId="53" applyNumberFormat="0" applyFill="0" applyProtection="0">
      <alignment horizontal="centerContinuous"/>
    </xf>
    <xf numFmtId="195" fontId="2" fillId="0" borderId="0"/>
    <xf numFmtId="177" fontId="88" fillId="24" borderId="0" applyNumberFormat="0" applyBorder="0" applyAlignment="0" applyProtection="0">
      <alignment vertical="center"/>
    </xf>
    <xf numFmtId="177" fontId="88" fillId="38" borderId="0" applyNumberFormat="0" applyBorder="0" applyAlignment="0" applyProtection="0">
      <alignment vertical="center"/>
    </xf>
    <xf numFmtId="177" fontId="102" fillId="28" borderId="49" applyNumberFormat="0" applyAlignment="0" applyProtection="0">
      <alignment vertical="center"/>
    </xf>
    <xf numFmtId="177" fontId="80" fillId="0" borderId="0"/>
    <xf numFmtId="177" fontId="80" fillId="0" borderId="0"/>
    <xf numFmtId="177" fontId="80" fillId="0" borderId="0"/>
    <xf numFmtId="177" fontId="80" fillId="0" borderId="0"/>
    <xf numFmtId="177" fontId="131" fillId="28" borderId="51" applyNumberFormat="0" applyAlignment="0" applyProtection="0">
      <alignment vertical="center"/>
    </xf>
    <xf numFmtId="177" fontId="80" fillId="0" borderId="0"/>
    <xf numFmtId="177" fontId="84" fillId="18" borderId="45" applyNumberFormat="0" applyAlignment="0" applyProtection="0">
      <alignment vertical="center"/>
    </xf>
    <xf numFmtId="226" fontId="94" fillId="0" borderId="0" applyFill="0" applyBorder="0" applyAlignment="0"/>
    <xf numFmtId="177" fontId="80" fillId="0" borderId="0"/>
    <xf numFmtId="197" fontId="16" fillId="0" borderId="0" applyFont="0" applyFill="0" applyBorder="0" applyAlignment="0" applyProtection="0">
      <alignment vertical="center"/>
    </xf>
    <xf numFmtId="177" fontId="81" fillId="50" borderId="0" applyNumberFormat="0" applyBorder="0" applyAlignment="0" applyProtection="0">
      <alignment vertical="center"/>
    </xf>
    <xf numFmtId="177" fontId="80" fillId="0" borderId="0">
      <protection locked="0"/>
    </xf>
    <xf numFmtId="177" fontId="80" fillId="0" borderId="0"/>
    <xf numFmtId="197" fontId="16" fillId="0" borderId="0" applyFont="0" applyFill="0" applyBorder="0" applyAlignment="0" applyProtection="0"/>
    <xf numFmtId="177" fontId="80" fillId="0" borderId="0"/>
    <xf numFmtId="177" fontId="80" fillId="0" borderId="0"/>
    <xf numFmtId="177" fontId="88" fillId="41" borderId="0" applyNumberFormat="0" applyBorder="0" applyAlignment="0" applyProtection="0">
      <alignment vertical="center"/>
    </xf>
    <xf numFmtId="177" fontId="91" fillId="0" borderId="46" applyNumberFormat="0" applyFill="0" applyAlignment="0" applyProtection="0">
      <alignment vertical="center"/>
    </xf>
    <xf numFmtId="177" fontId="80" fillId="0" borderId="0"/>
    <xf numFmtId="177" fontId="80" fillId="0" borderId="0"/>
    <xf numFmtId="177" fontId="16" fillId="0" borderId="0">
      <alignment horizontal="centerContinuous"/>
    </xf>
    <xf numFmtId="177" fontId="136" fillId="0" borderId="58" applyNumberFormat="0" applyFill="0" applyAlignment="0" applyProtection="0">
      <alignment vertical="center"/>
    </xf>
    <xf numFmtId="177" fontId="80" fillId="0" borderId="0"/>
    <xf numFmtId="177" fontId="5" fillId="0" borderId="0"/>
    <xf numFmtId="39" fontId="2" fillId="0" borderId="0" applyFont="0" applyFill="0" applyBorder="0" applyAlignment="0" applyProtection="0"/>
    <xf numFmtId="177" fontId="80" fillId="0" borderId="0"/>
    <xf numFmtId="177" fontId="80" fillId="0" borderId="0"/>
    <xf numFmtId="177" fontId="16" fillId="0" borderId="0" applyNumberFormat="0" applyFill="0" applyProtection="0">
      <alignment horizontal="centerContinuous"/>
    </xf>
    <xf numFmtId="188" fontId="139" fillId="0" borderId="0"/>
    <xf numFmtId="177" fontId="80" fillId="0" borderId="0"/>
    <xf numFmtId="177" fontId="134" fillId="49" borderId="0" applyNumberFormat="0" applyBorder="0" applyAlignment="0" applyProtection="0">
      <alignment vertical="center"/>
    </xf>
    <xf numFmtId="177" fontId="111" fillId="37" borderId="0" applyNumberFormat="0" applyBorder="0" applyAlignment="0" applyProtection="0">
      <alignment vertical="center"/>
    </xf>
    <xf numFmtId="177" fontId="80" fillId="0" borderId="0"/>
    <xf numFmtId="184" fontId="16" fillId="0" borderId="0" applyFont="0" applyFill="0" applyBorder="0" applyAlignment="0" applyProtection="0"/>
    <xf numFmtId="177" fontId="80" fillId="0" borderId="0"/>
    <xf numFmtId="177" fontId="81" fillId="48" borderId="0" applyNumberFormat="0" applyBorder="0" applyAlignment="0" applyProtection="0">
      <alignment vertical="center"/>
    </xf>
    <xf numFmtId="177" fontId="88" fillId="25" borderId="0" applyNumberFormat="0" applyBorder="0" applyAlignment="0" applyProtection="0">
      <alignment vertical="center"/>
    </xf>
    <xf numFmtId="217" fontId="94" fillId="0" borderId="0" applyFill="0" applyBorder="0" applyAlignment="0"/>
    <xf numFmtId="177" fontId="80" fillId="0" borderId="0"/>
    <xf numFmtId="177" fontId="80" fillId="0" borderId="0"/>
    <xf numFmtId="177" fontId="81" fillId="54" borderId="0" applyNumberFormat="0" applyBorder="0" applyAlignment="0" applyProtection="0">
      <alignment vertical="center"/>
    </xf>
    <xf numFmtId="177" fontId="81" fillId="55" borderId="0" applyNumberFormat="0" applyBorder="0" applyAlignment="0" applyProtection="0">
      <alignment vertical="center"/>
    </xf>
    <xf numFmtId="177" fontId="80" fillId="0" borderId="0"/>
    <xf numFmtId="177" fontId="81" fillId="56" borderId="0" applyNumberFormat="0" applyBorder="0" applyAlignment="0" applyProtection="0">
      <alignment vertical="center"/>
    </xf>
    <xf numFmtId="177" fontId="80" fillId="0" borderId="0"/>
    <xf numFmtId="177" fontId="81" fillId="44" borderId="0" applyNumberFormat="0" applyBorder="0" applyAlignment="0" applyProtection="0">
      <alignment vertical="center"/>
    </xf>
    <xf numFmtId="177" fontId="80" fillId="0" borderId="0"/>
    <xf numFmtId="209" fontId="80" fillId="0" borderId="0" applyFont="0" applyFill="0" applyBorder="0" applyAlignment="0" applyProtection="0"/>
    <xf numFmtId="177" fontId="80" fillId="0" borderId="0"/>
    <xf numFmtId="177" fontId="80" fillId="0" borderId="0"/>
    <xf numFmtId="177" fontId="80" fillId="0" borderId="0"/>
    <xf numFmtId="177" fontId="88" fillId="29" borderId="0" applyNumberFormat="0" applyBorder="0" applyAlignment="0" applyProtection="0">
      <alignment vertical="center"/>
    </xf>
    <xf numFmtId="177" fontId="88" fillId="57" borderId="0" applyNumberFormat="0" applyBorder="0" applyAlignment="0" applyProtection="0">
      <alignment vertical="center"/>
    </xf>
    <xf numFmtId="177" fontId="80" fillId="0" borderId="0"/>
    <xf numFmtId="177" fontId="80" fillId="0" borderId="0"/>
    <xf numFmtId="177" fontId="80" fillId="0" borderId="0"/>
    <xf numFmtId="177" fontId="81" fillId="52" borderId="0" applyNumberFormat="0" applyBorder="0" applyAlignment="0" applyProtection="0">
      <alignment vertical="center"/>
    </xf>
    <xf numFmtId="195" fontId="2" fillId="0" borderId="0"/>
    <xf numFmtId="177" fontId="80" fillId="0" borderId="0"/>
    <xf numFmtId="177" fontId="81" fillId="43" borderId="0" applyNumberFormat="0" applyBorder="0" applyAlignment="0" applyProtection="0">
      <alignment vertical="center"/>
    </xf>
    <xf numFmtId="177" fontId="80" fillId="0" borderId="0"/>
    <xf numFmtId="184" fontId="16" fillId="0" borderId="39"/>
    <xf numFmtId="177" fontId="88" fillId="27" borderId="0" applyNumberFormat="0" applyBorder="0" applyAlignment="0" applyProtection="0">
      <alignment vertical="center"/>
    </xf>
    <xf numFmtId="201" fontId="80" fillId="0" borderId="0">
      <protection locked="0"/>
    </xf>
    <xf numFmtId="177" fontId="80" fillId="0" borderId="0"/>
    <xf numFmtId="219" fontId="80" fillId="0" borderId="0"/>
    <xf numFmtId="177" fontId="80" fillId="0" borderId="0"/>
    <xf numFmtId="219" fontId="80" fillId="0" borderId="0"/>
    <xf numFmtId="177" fontId="81" fillId="17" borderId="0" applyNumberFormat="0" applyBorder="0" applyAlignment="0" applyProtection="0">
      <alignment vertical="center"/>
    </xf>
    <xf numFmtId="177" fontId="80" fillId="0" borderId="0"/>
    <xf numFmtId="177" fontId="141" fillId="58" borderId="0" applyNumberFormat="0" applyBorder="0" applyAlignment="0" applyProtection="0">
      <alignment vertical="center"/>
    </xf>
    <xf numFmtId="177" fontId="88" fillId="22" borderId="0" applyNumberFormat="0" applyBorder="0" applyAlignment="0" applyProtection="0">
      <alignment vertical="center"/>
    </xf>
    <xf numFmtId="177" fontId="88" fillId="51" borderId="0" applyNumberFormat="0" applyBorder="0" applyAlignment="0" applyProtection="0">
      <alignment vertical="center"/>
    </xf>
    <xf numFmtId="177" fontId="81" fillId="45" borderId="0" applyNumberFormat="0" applyBorder="0" applyAlignment="0" applyProtection="0">
      <alignment vertical="center"/>
    </xf>
    <xf numFmtId="37" fontId="135" fillId="8" borderId="56">
      <alignment horizontal="right"/>
    </xf>
    <xf numFmtId="177" fontId="88" fillId="36" borderId="0" applyNumberFormat="0" applyBorder="0" applyAlignment="0" applyProtection="0">
      <alignment vertical="center"/>
    </xf>
    <xf numFmtId="177" fontId="16" fillId="0" borderId="0"/>
    <xf numFmtId="177" fontId="80" fillId="0" borderId="0"/>
    <xf numFmtId="197" fontId="16" fillId="0" borderId="0" applyFont="0" applyFill="0" applyBorder="0" applyAlignment="0" applyProtection="0"/>
    <xf numFmtId="177" fontId="142" fillId="0" borderId="59" applyNumberFormat="0" applyAlignment="0" applyProtection="0">
      <alignment horizontal="left" vertical="center"/>
    </xf>
    <xf numFmtId="177" fontId="80" fillId="0" borderId="0"/>
    <xf numFmtId="177" fontId="5" fillId="0" borderId="0"/>
    <xf numFmtId="177" fontId="80" fillId="0" borderId="0"/>
    <xf numFmtId="177" fontId="137" fillId="59" borderId="0">
      <alignment horizontal="right"/>
    </xf>
    <xf numFmtId="177" fontId="80" fillId="0" borderId="0"/>
    <xf numFmtId="182" fontId="16" fillId="0" borderId="0" applyFont="0" applyFill="0" applyBorder="0" applyAlignment="0" applyProtection="0"/>
    <xf numFmtId="177" fontId="80" fillId="0" borderId="0"/>
    <xf numFmtId="219" fontId="80" fillId="0" borderId="0"/>
    <xf numFmtId="177" fontId="80" fillId="0" borderId="0"/>
    <xf numFmtId="203" fontId="16" fillId="0" borderId="0" applyFont="0" applyFill="0" applyBorder="0" applyAlignment="0" applyProtection="0"/>
    <xf numFmtId="177" fontId="80" fillId="0" borderId="0"/>
    <xf numFmtId="177" fontId="126" fillId="0" borderId="53">
      <alignment horizontal="centerContinuous"/>
    </xf>
    <xf numFmtId="219" fontId="80" fillId="0" borderId="0"/>
    <xf numFmtId="183" fontId="99" fillId="0" borderId="0"/>
    <xf numFmtId="201" fontId="80" fillId="0" borderId="0">
      <protection locked="0"/>
    </xf>
    <xf numFmtId="177" fontId="108" fillId="0" borderId="0">
      <alignment vertical="top"/>
    </xf>
    <xf numFmtId="37" fontId="99" fillId="0" borderId="0"/>
    <xf numFmtId="215" fontId="80" fillId="0" borderId="0" applyFont="0" applyFill="0" applyProtection="0"/>
    <xf numFmtId="177" fontId="80" fillId="0" borderId="0">
      <protection locked="0"/>
    </xf>
    <xf numFmtId="2" fontId="16" fillId="0" borderId="0" applyFont="0" applyFill="0" applyBorder="0" applyAlignment="0" applyProtection="0"/>
    <xf numFmtId="184" fontId="16" fillId="0" borderId="0" applyFont="0" applyFill="0" applyBorder="0" applyAlignment="0" applyProtection="0"/>
    <xf numFmtId="177" fontId="100" fillId="0" borderId="0" applyFont="0" applyFill="0" applyBorder="0" applyAlignment="0" applyProtection="0"/>
    <xf numFmtId="177" fontId="16" fillId="0" borderId="0"/>
    <xf numFmtId="210" fontId="105" fillId="0" borderId="0" applyFont="0" applyFill="0" applyBorder="0" applyAlignment="0" applyProtection="0"/>
    <xf numFmtId="177" fontId="80" fillId="0" borderId="0"/>
    <xf numFmtId="177" fontId="100" fillId="0" borderId="0" applyFont="0" applyFill="0" applyBorder="0" applyAlignment="0" applyProtection="0"/>
    <xf numFmtId="177" fontId="80" fillId="0" borderId="0"/>
    <xf numFmtId="177" fontId="145" fillId="0" borderId="0" applyNumberFormat="0" applyFill="0">
      <alignment horizontal="left" vertical="center"/>
    </xf>
    <xf numFmtId="10" fontId="140" fillId="0" borderId="0" applyFont="0" applyFill="0" applyBorder="0" applyAlignment="0" applyProtection="0"/>
    <xf numFmtId="40" fontId="105" fillId="0" borderId="0" applyFont="0" applyFill="0" applyBorder="0" applyAlignment="0" applyProtection="0"/>
    <xf numFmtId="177" fontId="80" fillId="0" borderId="0"/>
    <xf numFmtId="177" fontId="80" fillId="0" borderId="0">
      <protection locked="0"/>
    </xf>
    <xf numFmtId="219" fontId="80" fillId="0" borderId="0"/>
    <xf numFmtId="38" fontId="105" fillId="0" borderId="0" applyFont="0" applyFill="0" applyBorder="0" applyAlignment="0" applyProtection="0"/>
    <xf numFmtId="177" fontId="80" fillId="0" borderId="0"/>
    <xf numFmtId="177" fontId="80" fillId="0" borderId="0"/>
    <xf numFmtId="177" fontId="80" fillId="0" borderId="0"/>
    <xf numFmtId="177" fontId="80" fillId="0" borderId="0"/>
    <xf numFmtId="177" fontId="80" fillId="0" borderId="0"/>
    <xf numFmtId="177" fontId="5" fillId="0" borderId="0"/>
    <xf numFmtId="202" fontId="80" fillId="0" borderId="0" applyFont="0" applyFill="0" applyBorder="0" applyAlignment="0" applyProtection="0"/>
    <xf numFmtId="49" fontId="2" fillId="0" borderId="0" applyProtection="0">
      <alignment horizontal="left"/>
    </xf>
    <xf numFmtId="3" fontId="80" fillId="0" borderId="3"/>
    <xf numFmtId="49" fontId="2" fillId="0" borderId="0" applyProtection="0">
      <alignment horizontal="left"/>
    </xf>
    <xf numFmtId="177" fontId="80" fillId="0" borderId="0"/>
    <xf numFmtId="177" fontId="80" fillId="0" borderId="0"/>
    <xf numFmtId="177" fontId="80" fillId="0" borderId="0"/>
    <xf numFmtId="177" fontId="89" fillId="0" borderId="0" applyNumberFormat="0" applyFill="0" applyBorder="0" applyAlignment="0" applyProtection="0"/>
    <xf numFmtId="177" fontId="80" fillId="0" borderId="0"/>
    <xf numFmtId="177" fontId="80" fillId="0" borderId="0"/>
    <xf numFmtId="185" fontId="80" fillId="0" borderId="0" applyFont="0" applyFill="0" applyBorder="0" applyAlignment="0" applyProtection="0"/>
    <xf numFmtId="177" fontId="80" fillId="0" borderId="0"/>
    <xf numFmtId="177" fontId="80" fillId="0" borderId="0"/>
    <xf numFmtId="177" fontId="80" fillId="0" borderId="0">
      <protection locked="0"/>
    </xf>
    <xf numFmtId="177" fontId="5" fillId="0" borderId="0"/>
    <xf numFmtId="177" fontId="80" fillId="0" borderId="0"/>
    <xf numFmtId="177" fontId="5" fillId="0" borderId="0"/>
    <xf numFmtId="177" fontId="94" fillId="0" borderId="0"/>
    <xf numFmtId="177" fontId="80" fillId="0" borderId="0" applyNumberFormat="0" applyFill="0" applyBorder="0" applyAlignment="0" applyProtection="0"/>
    <xf numFmtId="212" fontId="80" fillId="0" borderId="0" applyFont="0" applyFill="0" applyBorder="0" applyAlignment="0" applyProtection="0"/>
    <xf numFmtId="219" fontId="80" fillId="0" borderId="0"/>
    <xf numFmtId="177" fontId="80" fillId="0" borderId="0"/>
    <xf numFmtId="177" fontId="80" fillId="0" borderId="0"/>
    <xf numFmtId="177" fontId="80" fillId="0" borderId="0" applyNumberFormat="0" applyFill="0" applyBorder="0" applyAlignment="0" applyProtection="0"/>
    <xf numFmtId="177" fontId="80" fillId="0" borderId="0"/>
    <xf numFmtId="177" fontId="80" fillId="0" borderId="0"/>
    <xf numFmtId="219" fontId="80" fillId="0" borderId="0"/>
    <xf numFmtId="177" fontId="80" fillId="0" borderId="0"/>
    <xf numFmtId="177" fontId="80" fillId="0" borderId="0"/>
    <xf numFmtId="219"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96" fontId="99" fillId="0" borderId="0"/>
    <xf numFmtId="219"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219" fontId="80" fillId="0" borderId="0"/>
    <xf numFmtId="177" fontId="80" fillId="0" borderId="0"/>
    <xf numFmtId="177" fontId="141" fillId="60" borderId="0" applyNumberFormat="0" applyBorder="0" applyAlignment="0" applyProtection="0">
      <alignment vertical="center"/>
    </xf>
    <xf numFmtId="177" fontId="80" fillId="0" borderId="0"/>
    <xf numFmtId="177" fontId="147"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150" fillId="0" borderId="0" applyProtection="0"/>
    <xf numFmtId="177" fontId="80" fillId="0" borderId="0"/>
    <xf numFmtId="177" fontId="80" fillId="0" borderId="0"/>
    <xf numFmtId="177" fontId="80" fillId="0" borderId="0"/>
    <xf numFmtId="43" fontId="80" fillId="0" borderId="0" applyFont="0" applyFill="0" applyBorder="0" applyAlignment="0" applyProtection="0"/>
    <xf numFmtId="234" fontId="80" fillId="0" borderId="0" applyFont="0" applyFill="0" applyBorder="0" applyAlignment="0" applyProtection="0"/>
    <xf numFmtId="177" fontId="80" fillId="0" borderId="0"/>
    <xf numFmtId="177" fontId="80" fillId="0" borderId="0">
      <protection locked="0"/>
    </xf>
    <xf numFmtId="177" fontId="80" fillId="0" borderId="0"/>
    <xf numFmtId="177" fontId="80" fillId="0" borderId="0"/>
    <xf numFmtId="177" fontId="80" fillId="0" borderId="0"/>
    <xf numFmtId="49" fontId="151" fillId="0" borderId="0">
      <alignment horizontal="justify" vertical="center" wrapText="1"/>
    </xf>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89" fontId="80" fillId="0" borderId="0"/>
    <xf numFmtId="177" fontId="80" fillId="0" borderId="0"/>
    <xf numFmtId="177" fontId="80" fillId="0" borderId="0"/>
    <xf numFmtId="177" fontId="80" fillId="0" borderId="0"/>
    <xf numFmtId="177" fontId="80" fillId="0" borderId="0"/>
    <xf numFmtId="177" fontId="80" fillId="0" borderId="0"/>
    <xf numFmtId="219" fontId="80" fillId="0" borderId="0"/>
    <xf numFmtId="196" fontId="99" fillId="0" borderId="0"/>
    <xf numFmtId="177" fontId="80" fillId="0" borderId="0"/>
    <xf numFmtId="177" fontId="80" fillId="0" borderId="0"/>
    <xf numFmtId="37" fontId="152" fillId="62" borderId="60">
      <alignment horizontal="right" vertical="center"/>
      <protection locked="0"/>
    </xf>
    <xf numFmtId="177" fontId="80" fillId="0" borderId="0"/>
    <xf numFmtId="177" fontId="80" fillId="0" borderId="0"/>
    <xf numFmtId="177" fontId="80" fillId="0" borderId="0"/>
    <xf numFmtId="177" fontId="80" fillId="0" borderId="0"/>
    <xf numFmtId="177" fontId="80" fillId="0" borderId="0"/>
    <xf numFmtId="177" fontId="80" fillId="0" borderId="0"/>
    <xf numFmtId="219" fontId="80" fillId="0" borderId="0"/>
    <xf numFmtId="177" fontId="80" fillId="0" borderId="0"/>
    <xf numFmtId="177" fontId="80" fillId="0" borderId="0"/>
    <xf numFmtId="177" fontId="80" fillId="0" borderId="0"/>
    <xf numFmtId="219" fontId="80" fillId="0" borderId="0"/>
    <xf numFmtId="177" fontId="80" fillId="0" borderId="0"/>
    <xf numFmtId="219" fontId="80" fillId="0" borderId="0"/>
    <xf numFmtId="177" fontId="80" fillId="0" borderId="0"/>
    <xf numFmtId="177" fontId="80" fillId="0" borderId="0"/>
    <xf numFmtId="177" fontId="107" fillId="0" borderId="0" applyFill="0" applyBorder="0">
      <alignment horizontal="right"/>
    </xf>
    <xf numFmtId="177" fontId="80" fillId="0" borderId="0"/>
    <xf numFmtId="232"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109" fillId="34" borderId="0" applyNumberFormat="0" applyBorder="0" applyAlignment="0" applyProtection="0">
      <alignment vertical="center"/>
    </xf>
    <xf numFmtId="177" fontId="80" fillId="0" borderId="0"/>
    <xf numFmtId="177" fontId="80" fillId="0" borderId="0"/>
    <xf numFmtId="211" fontId="149" fillId="0" borderId="0" applyFont="0" applyFill="0" applyBorder="0" applyAlignment="0" applyProtection="0"/>
    <xf numFmtId="177" fontId="80" fillId="0" borderId="0"/>
    <xf numFmtId="177" fontId="80" fillId="0" borderId="0"/>
    <xf numFmtId="177" fontId="80" fillId="0" borderId="0"/>
    <xf numFmtId="177" fontId="80" fillId="0" borderId="0"/>
    <xf numFmtId="177" fontId="80" fillId="0" borderId="0"/>
    <xf numFmtId="177" fontId="16" fillId="0" borderId="0" applyNumberFormat="0" applyFill="0" applyBorder="0" applyAlignment="0" applyProtection="0"/>
    <xf numFmtId="177" fontId="80" fillId="0" borderId="0"/>
    <xf numFmtId="177" fontId="80" fillId="0" borderId="0"/>
    <xf numFmtId="177" fontId="16" fillId="0" borderId="0" applyNumberFormat="0" applyFill="0" applyProtection="0">
      <alignment horizontal="centerContinuous"/>
    </xf>
    <xf numFmtId="177" fontId="80" fillId="0" borderId="0"/>
    <xf numFmtId="177" fontId="154" fillId="34" borderId="0" applyNumberFormat="0" applyBorder="0" applyAlignment="0" applyProtection="0">
      <alignment vertical="center"/>
    </xf>
    <xf numFmtId="177" fontId="80" fillId="0" borderId="0"/>
    <xf numFmtId="177" fontId="80" fillId="0" borderId="0"/>
    <xf numFmtId="177" fontId="80" fillId="0" borderId="0"/>
    <xf numFmtId="177" fontId="80" fillId="0" borderId="0"/>
    <xf numFmtId="177" fontId="80" fillId="0" borderId="0"/>
    <xf numFmtId="40" fontId="155" fillId="8" borderId="0">
      <alignment horizontal="right"/>
    </xf>
    <xf numFmtId="177" fontId="80" fillId="0" borderId="0"/>
    <xf numFmtId="177" fontId="80" fillId="0" borderId="0"/>
    <xf numFmtId="177" fontId="80" fillId="0" borderId="0"/>
    <xf numFmtId="177" fontId="156" fillId="0" borderId="0" applyNumberFormat="0" applyFill="0" applyBorder="0" applyAlignment="0" applyProtection="0"/>
    <xf numFmtId="177" fontId="137" fillId="0" borderId="0"/>
    <xf numFmtId="177" fontId="80" fillId="0" borderId="0"/>
    <xf numFmtId="219" fontId="80" fillId="0" borderId="0"/>
    <xf numFmtId="177" fontId="80" fillId="0" borderId="0"/>
    <xf numFmtId="177" fontId="80" fillId="0" borderId="0"/>
    <xf numFmtId="177" fontId="80" fillId="0" borderId="0"/>
    <xf numFmtId="233" fontId="80" fillId="0" borderId="0" applyFont="0" applyFill="0" applyBorder="0" applyAlignment="0" applyProtection="0"/>
    <xf numFmtId="177" fontId="80" fillId="0" borderId="0"/>
    <xf numFmtId="177" fontId="80" fillId="0" borderId="0"/>
    <xf numFmtId="177" fontId="48" fillId="0" borderId="0"/>
    <xf numFmtId="177" fontId="80" fillId="0" borderId="0"/>
    <xf numFmtId="177" fontId="80" fillId="0" borderId="0"/>
    <xf numFmtId="177" fontId="80" fillId="0" borderId="0"/>
    <xf numFmtId="177" fontId="80" fillId="0" borderId="0"/>
    <xf numFmtId="177" fontId="80" fillId="0" borderId="0"/>
    <xf numFmtId="177" fontId="96" fillId="0" borderId="62" applyProtection="0"/>
    <xf numFmtId="177" fontId="80" fillId="0" borderId="0"/>
    <xf numFmtId="177" fontId="80" fillId="0" borderId="0"/>
    <xf numFmtId="177" fontId="80" fillId="0" borderId="0"/>
    <xf numFmtId="177" fontId="80" fillId="0" borderId="0"/>
    <xf numFmtId="177" fontId="80" fillId="0" borderId="0"/>
    <xf numFmtId="219" fontId="80" fillId="0" borderId="0"/>
    <xf numFmtId="177" fontId="80" fillId="0" borderId="0"/>
    <xf numFmtId="177" fontId="80" fillId="0" borderId="0"/>
    <xf numFmtId="177" fontId="48"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95" fontId="94" fillId="0" borderId="0" applyFill="0" applyBorder="0" applyAlignment="0"/>
    <xf numFmtId="177" fontId="80" fillId="0" borderId="0"/>
    <xf numFmtId="177" fontId="80" fillId="0" borderId="0"/>
    <xf numFmtId="177" fontId="80" fillId="0" borderId="0"/>
    <xf numFmtId="177" fontId="80" fillId="0" borderId="0"/>
    <xf numFmtId="177" fontId="80" fillId="0" borderId="0"/>
    <xf numFmtId="203" fontId="45" fillId="0" borderId="0"/>
    <xf numFmtId="177" fontId="80" fillId="0" borderId="0"/>
    <xf numFmtId="177" fontId="80" fillId="0" borderId="0"/>
    <xf numFmtId="177" fontId="2" fillId="0" borderId="0"/>
    <xf numFmtId="219" fontId="80" fillId="0" borderId="0"/>
    <xf numFmtId="177" fontId="80" fillId="0" borderId="0"/>
    <xf numFmtId="177" fontId="80" fillId="0" borderId="0"/>
    <xf numFmtId="177" fontId="80" fillId="0" borderId="0"/>
    <xf numFmtId="177" fontId="80" fillId="0" borderId="0"/>
    <xf numFmtId="177" fontId="80" fillId="0" borderId="0"/>
    <xf numFmtId="177" fontId="103" fillId="27" borderId="0" applyNumberFormat="0" applyBorder="0" applyAlignment="0" applyProtection="0">
      <alignment vertical="center"/>
    </xf>
    <xf numFmtId="177" fontId="80" fillId="0" borderId="0"/>
    <xf numFmtId="177" fontId="80" fillId="0" borderId="0"/>
    <xf numFmtId="177" fontId="80" fillId="0" borderId="0"/>
    <xf numFmtId="225" fontId="16" fillId="0" borderId="0" applyFont="0" applyFill="0" applyBorder="0" applyAlignment="0" applyProtection="0"/>
    <xf numFmtId="177" fontId="80" fillId="0" borderId="0"/>
    <xf numFmtId="177" fontId="80" fillId="0" borderId="0"/>
    <xf numFmtId="177" fontId="80" fillId="0" borderId="0"/>
    <xf numFmtId="177" fontId="80" fillId="0" borderId="0"/>
    <xf numFmtId="195" fontId="106"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40" fontId="158" fillId="0" borderId="0" applyBorder="0" applyProtection="0"/>
    <xf numFmtId="177" fontId="80" fillId="0" borderId="0"/>
    <xf numFmtId="177" fontId="80" fillId="0" borderId="0"/>
    <xf numFmtId="177" fontId="80" fillId="0" borderId="0"/>
    <xf numFmtId="177" fontId="80" fillId="0" borderId="0"/>
    <xf numFmtId="177" fontId="80" fillId="0" borderId="0"/>
    <xf numFmtId="195" fontId="94" fillId="0" borderId="0" applyFill="0" applyBorder="0" applyAlignment="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8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161" fillId="0" borderId="0" applyFill="0" applyBorder="0" applyProtection="0">
      <alignment horizontal="left" vertical="top"/>
    </xf>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42" applyFont="0" applyFill="0" applyBorder="0" applyAlignment="0" applyProtection="0">
      <protection locked="0"/>
    </xf>
    <xf numFmtId="177" fontId="80" fillId="0" borderId="0"/>
    <xf numFmtId="177" fontId="109" fillId="34" borderId="0" applyNumberFormat="0" applyBorder="0" applyAlignment="0" applyProtection="0">
      <alignment vertical="center"/>
    </xf>
    <xf numFmtId="177" fontId="80" fillId="0" borderId="0"/>
    <xf numFmtId="177" fontId="16" fillId="0" borderId="0"/>
    <xf numFmtId="177" fontId="80" fillId="0" borderId="0"/>
    <xf numFmtId="177" fontId="80" fillId="0" borderId="0"/>
    <xf numFmtId="177" fontId="80" fillId="0" borderId="0"/>
    <xf numFmtId="177" fontId="80" fillId="0" borderId="0"/>
    <xf numFmtId="9" fontId="5" fillId="0" borderId="0" applyFont="0" applyFill="0" applyBorder="0" applyAlignment="0" applyProtection="0"/>
    <xf numFmtId="177" fontId="80" fillId="0" borderId="0"/>
    <xf numFmtId="177" fontId="80" fillId="0" borderId="0"/>
    <xf numFmtId="177" fontId="80" fillId="0" borderId="0"/>
    <xf numFmtId="177" fontId="80" fillId="0" borderId="0"/>
    <xf numFmtId="219"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219" fontId="80" fillId="0" borderId="0"/>
    <xf numFmtId="177" fontId="80" fillId="0" borderId="0"/>
    <xf numFmtId="201" fontId="80" fillId="0" borderId="0">
      <protection locked="0"/>
    </xf>
    <xf numFmtId="177" fontId="80" fillId="0" borderId="0"/>
    <xf numFmtId="177" fontId="80" fillId="0" borderId="0"/>
    <xf numFmtId="177" fontId="80" fillId="0" borderId="0"/>
    <xf numFmtId="177" fontId="141" fillId="61" borderId="0" applyNumberFormat="0" applyBorder="0" applyAlignment="0" applyProtection="0">
      <alignment vertical="center"/>
    </xf>
    <xf numFmtId="177" fontId="80" fillId="0" borderId="0"/>
    <xf numFmtId="177" fontId="80" fillId="0" borderId="0"/>
    <xf numFmtId="177" fontId="80" fillId="0" borderId="0"/>
    <xf numFmtId="177" fontId="80" fillId="0" borderId="0"/>
    <xf numFmtId="177" fontId="139" fillId="63" borderId="0"/>
    <xf numFmtId="177" fontId="48" fillId="0" borderId="0"/>
    <xf numFmtId="177" fontId="80" fillId="0" borderId="0"/>
    <xf numFmtId="177" fontId="5" fillId="0" borderId="0"/>
    <xf numFmtId="177" fontId="109" fillId="34" borderId="0" applyNumberFormat="0" applyBorder="0" applyAlignment="0" applyProtection="0">
      <alignment vertical="center"/>
    </xf>
    <xf numFmtId="177" fontId="80" fillId="0" borderId="0">
      <protection locked="0"/>
    </xf>
    <xf numFmtId="177" fontId="80" fillId="0" borderId="0"/>
    <xf numFmtId="43" fontId="81" fillId="0" borderId="0" applyFont="0" applyFill="0" applyBorder="0" applyAlignment="0" applyProtection="0">
      <alignment vertical="center"/>
    </xf>
    <xf numFmtId="219" fontId="80" fillId="0" borderId="0"/>
    <xf numFmtId="177" fontId="80" fillId="0" borderId="0"/>
    <xf numFmtId="219" fontId="80" fillId="0" borderId="0"/>
    <xf numFmtId="177" fontId="80" fillId="0" borderId="0"/>
    <xf numFmtId="177" fontId="80" fillId="0" borderId="0"/>
    <xf numFmtId="177" fontId="94"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219" fontId="80" fillId="0" borderId="0"/>
    <xf numFmtId="177" fontId="80" fillId="0" borderId="0"/>
    <xf numFmtId="197" fontId="16" fillId="0" borderId="0" applyFont="0" applyFill="0" applyBorder="0" applyAlignment="0" applyProtection="0"/>
    <xf numFmtId="177" fontId="80" fillId="0" borderId="0"/>
    <xf numFmtId="177" fontId="80" fillId="0" borderId="0"/>
    <xf numFmtId="177" fontId="80" fillId="0" borderId="0"/>
    <xf numFmtId="219" fontId="80" fillId="0" borderId="0"/>
    <xf numFmtId="177" fontId="80" fillId="0" borderId="0"/>
    <xf numFmtId="177" fontId="80" fillId="0" borderId="0">
      <protection locked="0"/>
    </xf>
    <xf numFmtId="177" fontId="80" fillId="0" borderId="0"/>
    <xf numFmtId="194" fontId="95" fillId="0" borderId="0" applyFont="0" applyFill="0" applyBorder="0" applyProtection="0">
      <alignment horizontal="right"/>
    </xf>
    <xf numFmtId="177" fontId="80" fillId="0" borderId="0"/>
    <xf numFmtId="177" fontId="81" fillId="0" borderId="0">
      <alignment vertical="center"/>
    </xf>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163" fillId="0" borderId="0" applyNumberFormat="0" applyFill="0" applyBorder="0" applyAlignment="0" applyProtection="0">
      <alignment vertical="top"/>
    </xf>
    <xf numFmtId="177" fontId="80" fillId="0" borderId="0"/>
    <xf numFmtId="177" fontId="80" fillId="0" borderId="0"/>
    <xf numFmtId="177" fontId="80" fillId="0" borderId="0"/>
    <xf numFmtId="177" fontId="80" fillId="0" borderId="0"/>
    <xf numFmtId="219" fontId="80" fillId="0" borderId="0"/>
    <xf numFmtId="177" fontId="80" fillId="0" borderId="0"/>
    <xf numFmtId="177" fontId="164" fillId="0" borderId="0" applyNumberFormat="0" applyFill="0" applyBorder="0" applyAlignment="0" applyProtection="0">
      <alignment vertical="top"/>
      <protection locked="0"/>
    </xf>
    <xf numFmtId="177" fontId="80" fillId="0" borderId="0"/>
    <xf numFmtId="177" fontId="80" fillId="0" borderId="0"/>
    <xf numFmtId="177" fontId="80" fillId="0" borderId="0"/>
    <xf numFmtId="177" fontId="80" fillId="0" borderId="0"/>
    <xf numFmtId="177" fontId="80" fillId="0" borderId="0"/>
    <xf numFmtId="223" fontId="80" fillId="0" borderId="0" applyFont="0" applyFill="0" applyBorder="0" applyAlignment="0" applyProtection="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219" fontId="80" fillId="0" borderId="0"/>
    <xf numFmtId="177" fontId="80" fillId="0" borderId="0"/>
    <xf numFmtId="219" fontId="80" fillId="0" borderId="0"/>
    <xf numFmtId="177" fontId="80" fillId="0" borderId="0"/>
    <xf numFmtId="177" fontId="80" fillId="0" borderId="0"/>
    <xf numFmtId="177" fontId="80" fillId="0" borderId="0"/>
    <xf numFmtId="177" fontId="80" fillId="0" borderId="0"/>
    <xf numFmtId="219"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16" fillId="0" borderId="0">
      <alignment vertical="center"/>
    </xf>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3" fontId="165" fillId="0" borderId="0"/>
    <xf numFmtId="177" fontId="80" fillId="0" borderId="0"/>
    <xf numFmtId="177" fontId="80" fillId="0" borderId="0"/>
    <xf numFmtId="177" fontId="80" fillId="0" borderId="0"/>
    <xf numFmtId="177" fontId="80" fillId="0" borderId="0"/>
    <xf numFmtId="190" fontId="16" fillId="0" borderId="52" applyNumberFormat="0" applyFont="0" applyFill="0" applyAlignment="0" applyProtection="0"/>
    <xf numFmtId="177" fontId="80" fillId="0" borderId="0"/>
    <xf numFmtId="177" fontId="16" fillId="0" borderId="0"/>
    <xf numFmtId="177" fontId="166" fillId="64" borderId="0" applyNumberFormat="0" applyBorder="0" applyAlignment="0" applyProtection="0"/>
    <xf numFmtId="186" fontId="80" fillId="0" borderId="0" applyFont="0" applyFill="0" applyBorder="0" applyAlignment="0" applyProtection="0"/>
    <xf numFmtId="177" fontId="80" fillId="0" borderId="0"/>
    <xf numFmtId="177" fontId="80" fillId="0" borderId="0"/>
    <xf numFmtId="177" fontId="94" fillId="0" borderId="0"/>
    <xf numFmtId="177" fontId="94" fillId="0" borderId="0"/>
    <xf numFmtId="177" fontId="80" fillId="0" borderId="0"/>
    <xf numFmtId="222" fontId="168" fillId="0" borderId="0"/>
    <xf numFmtId="219" fontId="80" fillId="0" borderId="0"/>
    <xf numFmtId="177" fontId="80" fillId="0" borderId="0"/>
    <xf numFmtId="177" fontId="16" fillId="0" borderId="0" applyNumberFormat="0" applyFill="0" applyBorder="0" applyAlignment="0" applyProtection="0"/>
    <xf numFmtId="177" fontId="108" fillId="0" borderId="0">
      <alignment vertical="top"/>
    </xf>
    <xf numFmtId="177" fontId="16" fillId="0" borderId="0" applyNumberFormat="0" applyFill="0" applyBorder="0" applyAlignment="0" applyProtection="0"/>
    <xf numFmtId="177" fontId="169" fillId="0" borderId="0"/>
    <xf numFmtId="177" fontId="108" fillId="0" borderId="0">
      <alignment vertical="top"/>
    </xf>
    <xf numFmtId="177" fontId="16" fillId="0" borderId="0"/>
    <xf numFmtId="219" fontId="80" fillId="0" borderId="0"/>
    <xf numFmtId="177" fontId="80" fillId="0" borderId="0"/>
    <xf numFmtId="177" fontId="80" fillId="0" borderId="0">
      <protection locked="0"/>
    </xf>
    <xf numFmtId="177" fontId="16" fillId="0" borderId="0"/>
    <xf numFmtId="182" fontId="133"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171" fillId="65" borderId="0">
      <alignment vertical="center"/>
    </xf>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219"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219"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2" fillId="0" borderId="0"/>
    <xf numFmtId="177" fontId="80" fillId="0" borderId="0"/>
    <xf numFmtId="177" fontId="80" fillId="0" borderId="0"/>
    <xf numFmtId="177" fontId="112" fillId="39" borderId="50">
      <alignment horizontal="center"/>
    </xf>
    <xf numFmtId="177" fontId="80" fillId="0" borderId="0"/>
    <xf numFmtId="177" fontId="80" fillId="0" borderId="0"/>
    <xf numFmtId="177" fontId="174" fillId="40" borderId="51" applyNumberFormat="0" applyAlignment="0" applyProtection="0">
      <alignment vertical="center"/>
    </xf>
    <xf numFmtId="177" fontId="48" fillId="0" borderId="0">
      <protection locked="0"/>
    </xf>
    <xf numFmtId="177" fontId="80" fillId="0" borderId="0"/>
    <xf numFmtId="186" fontId="141" fillId="0" borderId="0" applyFont="0" applyFill="0" applyBorder="0" applyAlignment="0" applyProtection="0">
      <alignment vertical="center"/>
    </xf>
    <xf numFmtId="177" fontId="142" fillId="0" borderId="11">
      <alignment horizontal="left" vertical="center"/>
    </xf>
    <xf numFmtId="219" fontId="80" fillId="0" borderId="0"/>
    <xf numFmtId="177" fontId="80" fillId="0" borderId="0"/>
    <xf numFmtId="9" fontId="5" fillId="0" borderId="0" applyFont="0" applyFill="0" applyBorder="0" applyAlignment="0" applyProtection="0">
      <alignment vertical="center"/>
    </xf>
    <xf numFmtId="177" fontId="80" fillId="0" borderId="0"/>
    <xf numFmtId="177" fontId="80" fillId="0" borderId="0"/>
    <xf numFmtId="219" fontId="80" fillId="0" borderId="0"/>
    <xf numFmtId="177" fontId="80" fillId="0" borderId="0"/>
    <xf numFmtId="177" fontId="80" fillId="0" borderId="0"/>
    <xf numFmtId="186" fontId="4" fillId="0" borderId="0" applyFont="0" applyFill="0" applyBorder="0" applyAlignment="0" applyProtection="0"/>
    <xf numFmtId="177" fontId="160" fillId="0" borderId="0">
      <alignment vertical="center"/>
    </xf>
    <xf numFmtId="177" fontId="80" fillId="0" borderId="0"/>
    <xf numFmtId="177" fontId="80" fillId="0" borderId="0"/>
    <xf numFmtId="177" fontId="80" fillId="0" borderId="0"/>
    <xf numFmtId="177" fontId="80" fillId="0" borderId="0"/>
    <xf numFmtId="3" fontId="80" fillId="0" borderId="3"/>
    <xf numFmtId="177" fontId="80" fillId="0" borderId="0"/>
    <xf numFmtId="177" fontId="80" fillId="0" borderId="0"/>
    <xf numFmtId="3" fontId="80" fillId="0" borderId="3"/>
    <xf numFmtId="177" fontId="80" fillId="0" borderId="0"/>
    <xf numFmtId="177" fontId="80" fillId="0" borderId="0"/>
    <xf numFmtId="177" fontId="80" fillId="0" borderId="0"/>
    <xf numFmtId="177" fontId="80" fillId="0" borderId="0"/>
    <xf numFmtId="177" fontId="80" fillId="0" borderId="0"/>
    <xf numFmtId="177" fontId="80" fillId="0" borderId="0"/>
    <xf numFmtId="177" fontId="130" fillId="42" borderId="0" applyNumberFormat="0" applyBorder="0" applyAlignment="0" applyProtection="0">
      <alignment vertical="center"/>
    </xf>
    <xf numFmtId="177" fontId="80" fillId="0" borderId="0"/>
    <xf numFmtId="177" fontId="80" fillId="0" borderId="0"/>
    <xf numFmtId="177" fontId="80" fillId="0" borderId="0"/>
    <xf numFmtId="177" fontId="101" fillId="0" borderId="0" applyNumberFormat="0" applyFill="0" applyBorder="0" applyAlignment="0" applyProtection="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95" fontId="80" fillId="0" borderId="0" applyFont="0" applyFill="0" applyBorder="0" applyAlignment="0" applyProtection="0"/>
    <xf numFmtId="177" fontId="141" fillId="69" borderId="0" applyNumberFormat="0" applyBorder="0" applyAlignment="0" applyProtection="0">
      <alignment vertical="center"/>
    </xf>
    <xf numFmtId="239" fontId="95" fillId="0" borderId="0" applyFont="0" applyFill="0" applyBorder="0" applyAlignment="0" applyProtection="0"/>
    <xf numFmtId="39" fontId="80" fillId="0" borderId="0" applyFont="0" applyFill="0" applyBorder="0" applyAlignment="0" applyProtection="0"/>
    <xf numFmtId="197" fontId="2" fillId="0" borderId="0" applyFont="0" applyFill="0" applyBorder="0" applyAlignment="0" applyProtection="0"/>
    <xf numFmtId="177" fontId="16" fillId="0" borderId="0"/>
    <xf numFmtId="213" fontId="80" fillId="0" borderId="0" applyFont="0" applyFill="0" applyBorder="0" applyAlignment="0" applyProtection="0"/>
    <xf numFmtId="177" fontId="16" fillId="0" borderId="0"/>
    <xf numFmtId="240" fontId="80" fillId="0" borderId="0" applyFont="0" applyFill="0" applyBorder="0" applyAlignment="0" applyProtection="0"/>
    <xf numFmtId="177" fontId="93" fillId="71" borderId="0" applyNumberFormat="0" applyBorder="0" applyAlignment="0" applyProtection="0"/>
    <xf numFmtId="196" fontId="99" fillId="0" borderId="0"/>
    <xf numFmtId="219" fontId="80" fillId="0" borderId="0"/>
    <xf numFmtId="219" fontId="80" fillId="0" borderId="0"/>
    <xf numFmtId="219" fontId="80" fillId="0" borderId="0"/>
    <xf numFmtId="219" fontId="80" fillId="0" borderId="0"/>
    <xf numFmtId="177" fontId="6" fillId="0" borderId="0">
      <alignment vertical="center"/>
    </xf>
    <xf numFmtId="219" fontId="80" fillId="0" borderId="0"/>
    <xf numFmtId="219" fontId="80" fillId="0" borderId="0"/>
    <xf numFmtId="49" fontId="121" fillId="0" borderId="63" applyFill="0" applyAlignment="0">
      <alignment horizontal="left"/>
      <protection locked="0"/>
    </xf>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0" fontId="178" fillId="0" borderId="0" applyFont="0" applyFill="0" applyBorder="0" applyAlignment="0" applyProtection="0"/>
    <xf numFmtId="37" fontId="135" fillId="8" borderId="56">
      <alignment horizontal="right"/>
    </xf>
    <xf numFmtId="177" fontId="98" fillId="0" borderId="0">
      <protection locked="0"/>
    </xf>
    <xf numFmtId="177" fontId="80" fillId="0" borderId="0">
      <protection locked="0"/>
    </xf>
    <xf numFmtId="219" fontId="80" fillId="0" borderId="0"/>
    <xf numFmtId="177" fontId="80" fillId="0" borderId="0">
      <protection locked="0"/>
    </xf>
    <xf numFmtId="219" fontId="80" fillId="0" borderId="0"/>
    <xf numFmtId="219" fontId="80" fillId="0" borderId="0"/>
    <xf numFmtId="219" fontId="80" fillId="0" borderId="0"/>
    <xf numFmtId="177" fontId="103" fillId="51" borderId="0" applyNumberFormat="0" applyBorder="0" applyAlignment="0" applyProtection="0">
      <alignment vertical="center"/>
    </xf>
    <xf numFmtId="219" fontId="80" fillId="0" borderId="0"/>
    <xf numFmtId="219" fontId="80" fillId="0" borderId="0"/>
    <xf numFmtId="219" fontId="80" fillId="0" borderId="0"/>
    <xf numFmtId="219" fontId="80" fillId="0" borderId="0"/>
    <xf numFmtId="219" fontId="80" fillId="0" borderId="0"/>
    <xf numFmtId="196" fontId="99" fillId="0" borderId="0"/>
    <xf numFmtId="219" fontId="80" fillId="0" borderId="0"/>
    <xf numFmtId="219" fontId="80" fillId="0" borderId="0"/>
    <xf numFmtId="177" fontId="130" fillId="42" borderId="0" applyNumberFormat="0" applyBorder="0" applyAlignment="0" applyProtection="0">
      <alignment vertical="center"/>
    </xf>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177" fontId="80" fillId="0" borderId="0">
      <protection locked="0"/>
    </xf>
    <xf numFmtId="219" fontId="80" fillId="0" borderId="0"/>
    <xf numFmtId="177" fontId="139" fillId="0" borderId="0">
      <protection locked="0"/>
    </xf>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197" fontId="160" fillId="0" borderId="0" applyFont="0" applyFill="0" applyBorder="0" applyAlignment="0" applyProtection="0">
      <alignment vertical="center"/>
    </xf>
    <xf numFmtId="177" fontId="179" fillId="0" borderId="0" applyNumberFormat="0" applyFill="0" applyBorder="0" applyAlignment="0" applyProtection="0"/>
    <xf numFmtId="177" fontId="133" fillId="0" borderId="0" applyNumberFormat="0" applyFill="0" applyBorder="0" applyAlignment="0" applyProtection="0"/>
    <xf numFmtId="196" fontId="99" fillId="0" borderId="0"/>
    <xf numFmtId="177"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177" fontId="180" fillId="23" borderId="0" applyNumberFormat="0" applyBorder="0" applyAlignment="0" applyProtection="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177"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38" fontId="178" fillId="0" borderId="0" applyFont="0" applyFill="0" applyBorder="0" applyAlignment="0" applyProtection="0"/>
    <xf numFmtId="219" fontId="80" fillId="0" borderId="0"/>
    <xf numFmtId="219" fontId="80" fillId="0" borderId="0"/>
    <xf numFmtId="2" fontId="96" fillId="0" borderId="0" applyProtection="0"/>
    <xf numFmtId="219" fontId="80" fillId="0" borderId="0"/>
    <xf numFmtId="219" fontId="80" fillId="0" borderId="0"/>
    <xf numFmtId="219" fontId="80" fillId="0" borderId="0"/>
    <xf numFmtId="219" fontId="80" fillId="0" borderId="0"/>
    <xf numFmtId="219" fontId="80" fillId="0" borderId="0"/>
    <xf numFmtId="219" fontId="80" fillId="0" borderId="0"/>
    <xf numFmtId="177" fontId="93" fillId="73" borderId="0" applyNumberFormat="0" applyBorder="0" applyAlignment="0" applyProtection="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177" fontId="80" fillId="0" borderId="0"/>
    <xf numFmtId="219" fontId="80" fillId="0" borderId="0"/>
    <xf numFmtId="219" fontId="80" fillId="0" borderId="0"/>
    <xf numFmtId="219" fontId="80" fillId="0" borderId="0"/>
    <xf numFmtId="177" fontId="108" fillId="0" borderId="0">
      <alignment vertical="top"/>
    </xf>
    <xf numFmtId="219" fontId="80" fillId="0" borderId="0"/>
    <xf numFmtId="219" fontId="80" fillId="0" borderId="0"/>
    <xf numFmtId="219" fontId="80" fillId="0" borderId="0"/>
    <xf numFmtId="219" fontId="80" fillId="0" borderId="0"/>
    <xf numFmtId="219" fontId="80" fillId="0" borderId="0"/>
    <xf numFmtId="177" fontId="141" fillId="74" borderId="0" applyNumberFormat="0" applyBorder="0" applyAlignment="0" applyProtection="0">
      <alignment vertical="center"/>
    </xf>
    <xf numFmtId="219" fontId="80" fillId="0" borderId="0"/>
    <xf numFmtId="177" fontId="144" fillId="0" borderId="0" applyNumberFormat="0" applyFill="0" applyBorder="0" applyAlignment="0" applyProtection="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177" fontId="181" fillId="0" borderId="0" applyNumberFormat="0" applyFill="0" applyBorder="0" applyAlignment="0" applyProtection="0">
      <alignment vertical="top"/>
      <protection locked="0"/>
    </xf>
    <xf numFmtId="219" fontId="80" fillId="0" borderId="0"/>
    <xf numFmtId="219" fontId="80" fillId="0" borderId="0"/>
    <xf numFmtId="177"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217" fontId="94" fillId="0" borderId="0" applyFill="0" applyBorder="0" applyAlignment="0"/>
    <xf numFmtId="219" fontId="80" fillId="0" borderId="0"/>
    <xf numFmtId="219" fontId="80" fillId="0" borderId="0"/>
    <xf numFmtId="177" fontId="80" fillId="0" borderId="0"/>
    <xf numFmtId="219" fontId="80" fillId="0" borderId="0"/>
    <xf numFmtId="196" fontId="99" fillId="0" borderId="0"/>
    <xf numFmtId="219" fontId="80" fillId="0" borderId="0"/>
    <xf numFmtId="219" fontId="80" fillId="0" borderId="0"/>
    <xf numFmtId="177" fontId="94" fillId="0" borderId="0"/>
    <xf numFmtId="219" fontId="80" fillId="0" borderId="0"/>
    <xf numFmtId="219" fontId="80" fillId="0" borderId="0"/>
    <xf numFmtId="219" fontId="80" fillId="0" borderId="0"/>
    <xf numFmtId="219" fontId="80" fillId="0" borderId="0"/>
    <xf numFmtId="177" fontId="93" fillId="75" borderId="0" applyNumberFormat="0" applyBorder="0" applyAlignment="0" applyProtection="0"/>
    <xf numFmtId="219" fontId="80" fillId="0" borderId="0"/>
    <xf numFmtId="219" fontId="80" fillId="0" borderId="0"/>
    <xf numFmtId="219" fontId="80" fillId="0" borderId="0"/>
    <xf numFmtId="219" fontId="80" fillId="0" borderId="0"/>
    <xf numFmtId="219" fontId="80" fillId="0" borderId="0"/>
    <xf numFmtId="177" fontId="16" fillId="0" borderId="0"/>
    <xf numFmtId="219" fontId="80" fillId="0" borderId="0"/>
    <xf numFmtId="177" fontId="16" fillId="0" borderId="0"/>
    <xf numFmtId="219" fontId="80" fillId="0" borderId="0"/>
    <xf numFmtId="219" fontId="80" fillId="0" borderId="0"/>
    <xf numFmtId="201" fontId="80" fillId="0" borderId="0">
      <protection locked="0"/>
    </xf>
    <xf numFmtId="219" fontId="80" fillId="0" borderId="0"/>
    <xf numFmtId="219" fontId="80" fillId="0" borderId="0"/>
    <xf numFmtId="177" fontId="16" fillId="0" borderId="0" applyNumberFormat="0" applyFill="0" applyProtection="0">
      <alignment horizontal="centerContinuous"/>
    </xf>
    <xf numFmtId="219" fontId="80" fillId="0" borderId="0"/>
    <xf numFmtId="219" fontId="80" fillId="0" borderId="0"/>
    <xf numFmtId="4" fontId="167" fillId="0" borderId="0" applyFont="0" applyFill="0" applyBorder="0" applyAlignment="0" applyProtection="0"/>
    <xf numFmtId="219" fontId="80" fillId="0" borderId="0"/>
    <xf numFmtId="3" fontId="183" fillId="0" borderId="0"/>
    <xf numFmtId="219" fontId="80" fillId="0" borderId="0"/>
    <xf numFmtId="219" fontId="80" fillId="0" borderId="0"/>
    <xf numFmtId="39" fontId="80" fillId="0" borderId="0" applyFont="0" applyFill="0" applyBorder="0" applyAlignment="0" applyProtection="0"/>
    <xf numFmtId="219" fontId="80" fillId="0" borderId="0"/>
    <xf numFmtId="177" fontId="184" fillId="28" borderId="49" applyNumberFormat="0" applyAlignment="0" applyProtection="0">
      <alignment vertical="center"/>
    </xf>
    <xf numFmtId="203" fontId="185" fillId="0" borderId="0" applyFont="0" applyFill="0" applyBorder="0" applyAlignment="0" applyProtection="0"/>
    <xf numFmtId="219" fontId="80" fillId="0" borderId="0"/>
    <xf numFmtId="219" fontId="80" fillId="0" borderId="0"/>
    <xf numFmtId="177" fontId="186" fillId="0" borderId="0" applyFill="0" applyBorder="0" applyProtection="0">
      <alignment horizontal="left" vertical="top"/>
    </xf>
    <xf numFmtId="177" fontId="128" fillId="0" borderId="0" applyNumberFormat="0" applyFill="0" applyBorder="0" applyAlignment="0" applyProtection="0"/>
    <xf numFmtId="177" fontId="80" fillId="72" borderId="0" applyNumberFormat="0" applyFont="0" applyAlignment="0" applyProtection="0"/>
    <xf numFmtId="177" fontId="80" fillId="0" borderId="0"/>
    <xf numFmtId="177" fontId="80" fillId="0" borderId="0"/>
    <xf numFmtId="243" fontId="185" fillId="0" borderId="0" applyFont="0" applyFill="0" applyBorder="0" applyAlignment="0" applyProtection="0"/>
    <xf numFmtId="177" fontId="80" fillId="0" borderId="0"/>
    <xf numFmtId="177" fontId="80" fillId="0" borderId="0"/>
    <xf numFmtId="177" fontId="80" fillId="0" borderId="0"/>
    <xf numFmtId="177" fontId="80" fillId="0" borderId="0"/>
    <xf numFmtId="219"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187" fillId="0" borderId="0"/>
    <xf numFmtId="177" fontId="80" fillId="0" borderId="0"/>
    <xf numFmtId="177" fontId="80" fillId="0" borderId="0"/>
    <xf numFmtId="177" fontId="80" fillId="0" borderId="0"/>
    <xf numFmtId="177" fontId="5" fillId="0" borderId="0">
      <alignment vertical="top"/>
    </xf>
    <xf numFmtId="177" fontId="80" fillId="0" borderId="0"/>
    <xf numFmtId="177" fontId="80" fillId="0" borderId="0"/>
    <xf numFmtId="177" fontId="80" fillId="0" borderId="0"/>
    <xf numFmtId="245" fontId="2" fillId="0" borderId="0" applyFill="0" applyBorder="0" applyProtection="0">
      <alignment horizontal="right"/>
    </xf>
    <xf numFmtId="177" fontId="80" fillId="0" borderId="0"/>
    <xf numFmtId="177" fontId="80" fillId="0" borderId="0"/>
    <xf numFmtId="177" fontId="80" fillId="0" borderId="0"/>
    <xf numFmtId="177" fontId="80" fillId="0" borderId="0">
      <protection locked="0"/>
    </xf>
    <xf numFmtId="177" fontId="80" fillId="0" borderId="0">
      <protection locked="0"/>
    </xf>
    <xf numFmtId="177" fontId="80" fillId="0" borderId="0">
      <protection locked="0"/>
    </xf>
    <xf numFmtId="177" fontId="80" fillId="0" borderId="0">
      <protection locked="0"/>
    </xf>
    <xf numFmtId="177" fontId="80" fillId="0" borderId="0">
      <protection locked="0"/>
    </xf>
    <xf numFmtId="177" fontId="80" fillId="0" borderId="0">
      <protection locked="0"/>
    </xf>
    <xf numFmtId="177" fontId="80" fillId="0" borderId="0">
      <protection locked="0"/>
    </xf>
    <xf numFmtId="177" fontId="80" fillId="0" borderId="0">
      <protection locked="0"/>
    </xf>
    <xf numFmtId="177" fontId="80" fillId="0" borderId="0">
      <protection locked="0"/>
    </xf>
    <xf numFmtId="177" fontId="80" fillId="0" borderId="0">
      <protection locked="0"/>
    </xf>
    <xf numFmtId="177" fontId="80" fillId="0" borderId="0">
      <protection locked="0"/>
    </xf>
    <xf numFmtId="177" fontId="189" fillId="76" borderId="0" applyBorder="0"/>
    <xf numFmtId="177" fontId="80" fillId="0" borderId="0">
      <protection locked="0"/>
    </xf>
    <xf numFmtId="177" fontId="80" fillId="0" borderId="0">
      <protection locked="0"/>
    </xf>
    <xf numFmtId="177" fontId="80" fillId="0" borderId="0">
      <protection locked="0"/>
    </xf>
    <xf numFmtId="177" fontId="80" fillId="0" borderId="0">
      <protection locked="0"/>
    </xf>
    <xf numFmtId="187" fontId="80" fillId="0" borderId="0"/>
    <xf numFmtId="177" fontId="80" fillId="0" borderId="0">
      <protection locked="0"/>
    </xf>
    <xf numFmtId="177" fontId="80" fillId="0" borderId="0">
      <protection locked="0"/>
    </xf>
    <xf numFmtId="177" fontId="80" fillId="0" borderId="0">
      <protection locked="0"/>
    </xf>
    <xf numFmtId="177" fontId="80" fillId="0" borderId="0">
      <protection locked="0"/>
    </xf>
    <xf numFmtId="177" fontId="80" fillId="0" borderId="0">
      <protection locked="0"/>
    </xf>
    <xf numFmtId="177" fontId="80" fillId="0" borderId="0">
      <protection locked="0"/>
    </xf>
    <xf numFmtId="177" fontId="190" fillId="0" borderId="0" applyFill="0" applyBorder="0" applyProtection="0">
      <alignment horizontal="left"/>
    </xf>
    <xf numFmtId="177" fontId="80" fillId="0" borderId="0">
      <protection locked="0"/>
    </xf>
    <xf numFmtId="177" fontId="80" fillId="0" borderId="0">
      <protection locked="0"/>
    </xf>
    <xf numFmtId="219" fontId="80" fillId="0" borderId="0"/>
    <xf numFmtId="177" fontId="80" fillId="0" borderId="0">
      <protection locked="0"/>
    </xf>
    <xf numFmtId="177" fontId="80" fillId="0" borderId="0">
      <protection locked="0"/>
    </xf>
    <xf numFmtId="219" fontId="80" fillId="0" borderId="0"/>
    <xf numFmtId="219" fontId="80" fillId="0" borderId="0"/>
    <xf numFmtId="177" fontId="175" fillId="0" borderId="0" applyFont="0" applyFill="0" applyBorder="0" applyAlignment="0" applyProtection="0"/>
    <xf numFmtId="219" fontId="80" fillId="0" borderId="0"/>
    <xf numFmtId="219" fontId="80" fillId="0" borderId="0"/>
    <xf numFmtId="219" fontId="80" fillId="0" borderId="0"/>
    <xf numFmtId="219" fontId="80" fillId="0" borderId="0"/>
    <xf numFmtId="177" fontId="141" fillId="77" borderId="0" applyNumberFormat="0" applyBorder="0" applyAlignment="0" applyProtection="0">
      <alignment vertical="center"/>
    </xf>
    <xf numFmtId="219" fontId="80" fillId="0" borderId="0"/>
    <xf numFmtId="219" fontId="80" fillId="0" borderId="0"/>
    <xf numFmtId="219" fontId="80" fillId="0" borderId="0"/>
    <xf numFmtId="219" fontId="80" fillId="0" borderId="0"/>
    <xf numFmtId="219" fontId="80" fillId="0" borderId="0"/>
    <xf numFmtId="219" fontId="80" fillId="0" borderId="0"/>
    <xf numFmtId="219" fontId="80" fillId="0" borderId="0"/>
    <xf numFmtId="199" fontId="16" fillId="0" borderId="0" applyFill="0" applyBorder="0" applyAlignment="0"/>
    <xf numFmtId="219" fontId="80" fillId="0" borderId="0"/>
    <xf numFmtId="219" fontId="80" fillId="0" borderId="0"/>
    <xf numFmtId="219" fontId="80" fillId="0" borderId="0"/>
    <xf numFmtId="219" fontId="80" fillId="0" borderId="0"/>
    <xf numFmtId="219" fontId="80" fillId="0" borderId="0"/>
    <xf numFmtId="177" fontId="192" fillId="0" borderId="33"/>
    <xf numFmtId="177" fontId="16" fillId="0" borderId="0" applyFill="0" applyBorder="0">
      <alignment horizontal="right"/>
    </xf>
    <xf numFmtId="219" fontId="80" fillId="0" borderId="0"/>
    <xf numFmtId="177" fontId="141" fillId="0" borderId="0">
      <alignment vertical="center"/>
    </xf>
    <xf numFmtId="219" fontId="80" fillId="0" borderId="0"/>
    <xf numFmtId="219" fontId="80" fillId="0" borderId="0"/>
    <xf numFmtId="177" fontId="182" fillId="0" borderId="0" applyFill="0" applyBorder="0" applyAlignment="0" applyProtection="0">
      <protection locked="0"/>
    </xf>
    <xf numFmtId="219" fontId="80" fillId="0" borderId="0"/>
    <xf numFmtId="246" fontId="80" fillId="0" borderId="0" applyFont="0" applyFill="0" applyBorder="0" applyAlignment="0" applyProtection="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244" fontId="80" fillId="0" borderId="0" applyFont="0" applyFill="0" applyBorder="0" applyAlignment="0" applyProtection="0"/>
    <xf numFmtId="177" fontId="80" fillId="0" borderId="0"/>
    <xf numFmtId="177" fontId="5" fillId="0" borderId="0"/>
    <xf numFmtId="177" fontId="48" fillId="0" borderId="0">
      <protection locked="0"/>
    </xf>
    <xf numFmtId="177" fontId="80" fillId="0" borderId="0"/>
    <xf numFmtId="177" fontId="5" fillId="0" borderId="0">
      <alignment vertical="center"/>
    </xf>
    <xf numFmtId="177" fontId="48" fillId="0" borderId="0">
      <protection locked="0"/>
    </xf>
    <xf numFmtId="203" fontId="167" fillId="0" borderId="0" applyFont="0" applyFill="0" applyBorder="0" applyAlignment="0" applyProtection="0"/>
    <xf numFmtId="177" fontId="80" fillId="0" borderId="0"/>
    <xf numFmtId="177" fontId="80" fillId="0" borderId="0"/>
    <xf numFmtId="1" fontId="80" fillId="0" borderId="6" applyFill="0" applyProtection="0">
      <alignment horizontal="center"/>
    </xf>
    <xf numFmtId="247" fontId="193" fillId="0" borderId="0"/>
    <xf numFmtId="177" fontId="80" fillId="0" borderId="0"/>
    <xf numFmtId="177" fontId="80" fillId="0" borderId="0"/>
    <xf numFmtId="177" fontId="5" fillId="0" borderId="0"/>
    <xf numFmtId="177" fontId="80" fillId="0" borderId="0"/>
    <xf numFmtId="177" fontId="80" fillId="0" borderId="0"/>
    <xf numFmtId="177" fontId="80" fillId="0" borderId="0"/>
    <xf numFmtId="177" fontId="16" fillId="0" borderId="0"/>
    <xf numFmtId="177" fontId="5" fillId="0" borderId="0"/>
    <xf numFmtId="248" fontId="2" fillId="0" borderId="0" applyFill="0" applyBorder="0" applyProtection="0">
      <alignment horizontal="right"/>
    </xf>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194" fillId="0" borderId="0"/>
    <xf numFmtId="177" fontId="80" fillId="0" borderId="0"/>
    <xf numFmtId="177" fontId="16" fillId="0" borderId="0" applyNumberFormat="0" applyFill="0" applyBorder="0" applyAlignment="0" applyProtection="0"/>
    <xf numFmtId="177" fontId="80" fillId="0" borderId="0"/>
    <xf numFmtId="177" fontId="80" fillId="0" borderId="0"/>
    <xf numFmtId="177" fontId="80" fillId="0" borderId="0"/>
    <xf numFmtId="177" fontId="16" fillId="0" borderId="0"/>
    <xf numFmtId="177" fontId="80" fillId="0" borderId="0"/>
    <xf numFmtId="177" fontId="80" fillId="0" borderId="0"/>
    <xf numFmtId="177" fontId="80" fillId="0" borderId="0"/>
    <xf numFmtId="177" fontId="80" fillId="0" borderId="0"/>
    <xf numFmtId="177" fontId="80" fillId="0" borderId="0"/>
    <xf numFmtId="177" fontId="139"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177" fontId="80" fillId="0" borderId="0"/>
    <xf numFmtId="9" fontId="160" fillId="0" borderId="0" applyFont="0" applyFill="0" applyBorder="0" applyAlignment="0" applyProtection="0">
      <alignment vertical="center"/>
    </xf>
    <xf numFmtId="177" fontId="80" fillId="0" borderId="0"/>
    <xf numFmtId="177" fontId="80" fillId="0" borderId="0"/>
    <xf numFmtId="177" fontId="80" fillId="0" borderId="0"/>
    <xf numFmtId="177" fontId="80" fillId="0" borderId="0">
      <protection locked="0"/>
    </xf>
    <xf numFmtId="177" fontId="80" fillId="0" borderId="0">
      <protection locked="0"/>
    </xf>
    <xf numFmtId="177" fontId="80" fillId="0" borderId="0">
      <protection locked="0"/>
    </xf>
    <xf numFmtId="177" fontId="80" fillId="0" borderId="0">
      <protection locked="0"/>
    </xf>
    <xf numFmtId="209" fontId="80" fillId="0" borderId="0" applyFont="0" applyFill="0" applyBorder="0" applyAlignment="0" applyProtection="0"/>
    <xf numFmtId="177" fontId="80" fillId="0" borderId="0">
      <protection locked="0"/>
    </xf>
    <xf numFmtId="177" fontId="163" fillId="0" borderId="0" applyNumberFormat="0" applyFill="0" applyBorder="0" applyProtection="0">
      <alignment vertical="top"/>
    </xf>
    <xf numFmtId="177" fontId="188" fillId="0" borderId="65" applyNumberFormat="0" applyFill="0" applyAlignment="0" applyProtection="0"/>
    <xf numFmtId="177" fontId="129" fillId="0" borderId="66" applyNumberFormat="0" applyFill="0" applyProtection="0">
      <alignment horizontal="center"/>
    </xf>
    <xf numFmtId="177" fontId="129" fillId="0" borderId="67" applyNumberFormat="0" applyFill="0" applyProtection="0">
      <alignment horizontal="center"/>
    </xf>
    <xf numFmtId="177" fontId="129" fillId="0" borderId="66" applyNumberFormat="0" applyFill="0" applyProtection="0">
      <alignment horizontal="center"/>
    </xf>
    <xf numFmtId="177" fontId="80" fillId="0" borderId="53" applyNumberFormat="0" applyFont="0" applyFill="0" applyAlignment="0" applyProtection="0"/>
    <xf numFmtId="177" fontId="129" fillId="0" borderId="0" applyNumberFormat="0" applyFill="0" applyBorder="0" applyProtection="0">
      <alignment horizontal="left"/>
    </xf>
    <xf numFmtId="177" fontId="129" fillId="0" borderId="0" applyNumberFormat="0" applyFill="0" applyBorder="0" applyProtection="0">
      <alignment horizontal="left"/>
    </xf>
    <xf numFmtId="177" fontId="196" fillId="0" borderId="0" applyNumberFormat="0" applyFill="0" applyProtection="0">
      <alignment horizontal="centerContinuous"/>
    </xf>
    <xf numFmtId="177" fontId="196" fillId="0" borderId="0" applyNumberFormat="0" applyFill="0" applyBorder="0" applyProtection="0">
      <alignment horizontal="centerContinuous"/>
    </xf>
    <xf numFmtId="177" fontId="188" fillId="0" borderId="0" applyNumberFormat="0" applyFill="0" applyBorder="0" applyAlignment="0" applyProtection="0"/>
    <xf numFmtId="177" fontId="80" fillId="0" borderId="0"/>
    <xf numFmtId="177" fontId="5" fillId="0" borderId="0"/>
    <xf numFmtId="24" fontId="140" fillId="0" borderId="0" applyFont="0" applyFill="0" applyBorder="0" applyAlignment="0" applyProtection="0"/>
    <xf numFmtId="177" fontId="5" fillId="0" borderId="0"/>
    <xf numFmtId="177" fontId="80" fillId="0" borderId="0">
      <protection locked="0"/>
    </xf>
    <xf numFmtId="177" fontId="80" fillId="0" borderId="0">
      <protection locked="0"/>
    </xf>
    <xf numFmtId="9" fontId="140" fillId="0" borderId="0" applyFont="0" applyFill="0" applyBorder="0" applyAlignment="0" applyProtection="0"/>
    <xf numFmtId="177" fontId="16" fillId="0" borderId="0"/>
    <xf numFmtId="177" fontId="80" fillId="0" borderId="0"/>
    <xf numFmtId="177" fontId="80" fillId="0" borderId="0"/>
    <xf numFmtId="177" fontId="93" fillId="0" borderId="0">
      <alignment vertical="center"/>
    </xf>
    <xf numFmtId="177" fontId="80" fillId="0" borderId="0"/>
    <xf numFmtId="177" fontId="80" fillId="0" borderId="0">
      <protection locked="0"/>
    </xf>
    <xf numFmtId="177" fontId="80" fillId="0" borderId="0"/>
    <xf numFmtId="177" fontId="16" fillId="0" borderId="0"/>
    <xf numFmtId="177" fontId="5" fillId="0" borderId="0"/>
    <xf numFmtId="38" fontId="198" fillId="0" borderId="0"/>
    <xf numFmtId="177" fontId="94" fillId="0" borderId="0"/>
    <xf numFmtId="177" fontId="16" fillId="0" borderId="0"/>
    <xf numFmtId="177" fontId="94" fillId="0" borderId="0"/>
    <xf numFmtId="177" fontId="94" fillId="0" borderId="0"/>
    <xf numFmtId="177" fontId="16" fillId="0" borderId="0"/>
    <xf numFmtId="177" fontId="16" fillId="0" borderId="0"/>
    <xf numFmtId="177" fontId="200" fillId="37" borderId="0" applyNumberFormat="0" applyBorder="0" applyAlignment="0" applyProtection="0">
      <alignment vertical="center"/>
    </xf>
    <xf numFmtId="177" fontId="16" fillId="0" borderId="0" applyNumberFormat="0" applyFill="0" applyBorder="0" applyAlignment="0" applyProtection="0"/>
    <xf numFmtId="177" fontId="16" fillId="0" borderId="0"/>
    <xf numFmtId="177" fontId="16" fillId="0" borderId="0"/>
    <xf numFmtId="255" fontId="80" fillId="0" borderId="0" applyFont="0" applyFill="0" applyBorder="0" applyAlignment="0" applyProtection="0"/>
    <xf numFmtId="177" fontId="16" fillId="0" borderId="0"/>
    <xf numFmtId="9" fontId="141" fillId="0" borderId="0" applyFont="0" applyFill="0" applyBorder="0" applyAlignment="0" applyProtection="0">
      <alignment vertical="center"/>
    </xf>
    <xf numFmtId="254" fontId="80" fillId="0" borderId="0" applyBorder="0"/>
    <xf numFmtId="177" fontId="80" fillId="0" borderId="0">
      <protection locked="0"/>
    </xf>
    <xf numFmtId="177" fontId="80" fillId="0" borderId="0">
      <protection locked="0"/>
    </xf>
    <xf numFmtId="177" fontId="80" fillId="0" borderId="0">
      <protection locked="0"/>
    </xf>
    <xf numFmtId="177" fontId="45" fillId="0" borderId="0">
      <alignment horizontal="left"/>
    </xf>
    <xf numFmtId="177" fontId="80" fillId="0" borderId="0">
      <protection locked="0"/>
    </xf>
    <xf numFmtId="177" fontId="80" fillId="0" borderId="0">
      <protection locked="0"/>
    </xf>
    <xf numFmtId="177" fontId="80" fillId="0" borderId="0">
      <protection locked="0"/>
    </xf>
    <xf numFmtId="177" fontId="80" fillId="0" borderId="0">
      <protection locked="0"/>
    </xf>
    <xf numFmtId="177" fontId="80" fillId="0" borderId="0">
      <protection locked="0"/>
    </xf>
    <xf numFmtId="177" fontId="80" fillId="0" borderId="0">
      <protection locked="0"/>
    </xf>
    <xf numFmtId="177" fontId="80" fillId="0" borderId="0">
      <protection locked="0"/>
    </xf>
    <xf numFmtId="177" fontId="16" fillId="0" borderId="0">
      <alignment horizontal="centerContinuous"/>
    </xf>
    <xf numFmtId="177" fontId="80" fillId="0" borderId="0">
      <protection locked="0"/>
    </xf>
    <xf numFmtId="177" fontId="80" fillId="0" borderId="0">
      <protection locked="0"/>
    </xf>
    <xf numFmtId="177" fontId="80" fillId="0" borderId="0">
      <protection locked="0"/>
    </xf>
    <xf numFmtId="177" fontId="80" fillId="0" borderId="0">
      <protection locked="0"/>
    </xf>
    <xf numFmtId="177" fontId="80" fillId="0" borderId="0">
      <protection locked="0"/>
    </xf>
    <xf numFmtId="177" fontId="80" fillId="0" borderId="0"/>
    <xf numFmtId="177" fontId="94" fillId="0" borderId="0"/>
    <xf numFmtId="177" fontId="180" fillId="71" borderId="0" applyNumberFormat="0" applyBorder="0" applyAlignment="0" applyProtection="0"/>
    <xf numFmtId="177" fontId="16" fillId="0" borderId="0"/>
    <xf numFmtId="177" fontId="16" fillId="0" borderId="0"/>
    <xf numFmtId="38" fontId="202" fillId="0" borderId="0"/>
    <xf numFmtId="177" fontId="94" fillId="0" borderId="0">
      <protection locked="0"/>
    </xf>
    <xf numFmtId="177" fontId="16" fillId="0" borderId="0"/>
    <xf numFmtId="177" fontId="94" fillId="0" borderId="0"/>
    <xf numFmtId="177" fontId="94" fillId="0" borderId="0"/>
    <xf numFmtId="257" fontId="80" fillId="0" borderId="0" applyFill="0" applyBorder="0"/>
    <xf numFmtId="177" fontId="16" fillId="0" borderId="0"/>
    <xf numFmtId="177" fontId="80" fillId="0" borderId="0">
      <protection locked="0"/>
    </xf>
    <xf numFmtId="177" fontId="80" fillId="0" borderId="0">
      <protection locked="0"/>
    </xf>
    <xf numFmtId="177" fontId="80" fillId="0" borderId="0"/>
    <xf numFmtId="177" fontId="94" fillId="0" borderId="0"/>
    <xf numFmtId="177" fontId="80" fillId="0" borderId="0" applyNumberFormat="0" applyFill="0" applyBorder="0" applyAlignment="0" applyProtection="0"/>
    <xf numFmtId="177" fontId="108" fillId="0" borderId="0">
      <alignment vertical="top"/>
      <protection locked="0"/>
    </xf>
    <xf numFmtId="177" fontId="94" fillId="0" borderId="0"/>
    <xf numFmtId="177" fontId="80" fillId="0" borderId="0"/>
    <xf numFmtId="177" fontId="80" fillId="0" borderId="0"/>
    <xf numFmtId="177" fontId="108" fillId="0" borderId="0">
      <alignment vertical="top"/>
    </xf>
    <xf numFmtId="177" fontId="5" fillId="0" borderId="0"/>
    <xf numFmtId="177" fontId="94" fillId="0" borderId="0"/>
    <xf numFmtId="177" fontId="80" fillId="0" borderId="0" applyFont="0" applyFill="0" applyBorder="0" applyAlignment="0" applyProtection="0"/>
    <xf numFmtId="177" fontId="80" fillId="0" borderId="0"/>
    <xf numFmtId="177" fontId="16" fillId="0" borderId="0"/>
    <xf numFmtId="177" fontId="5" fillId="0" borderId="0"/>
    <xf numFmtId="177" fontId="203" fillId="8" borderId="42"/>
    <xf numFmtId="177" fontId="16" fillId="0" borderId="0"/>
    <xf numFmtId="177" fontId="5" fillId="0" borderId="0"/>
    <xf numFmtId="177" fontId="192" fillId="0" borderId="0"/>
    <xf numFmtId="177" fontId="108" fillId="0" borderId="0">
      <alignment vertical="top"/>
    </xf>
    <xf numFmtId="177" fontId="16" fillId="0" borderId="0"/>
    <xf numFmtId="177" fontId="80" fillId="0" borderId="0"/>
    <xf numFmtId="49" fontId="108" fillId="0" borderId="0" applyFill="0" applyBorder="0" applyAlignment="0"/>
    <xf numFmtId="177" fontId="5" fillId="0" borderId="0"/>
    <xf numFmtId="177" fontId="80" fillId="0" borderId="0"/>
    <xf numFmtId="177" fontId="204" fillId="0" borderId="0">
      <alignment horizontal="left"/>
    </xf>
    <xf numFmtId="177" fontId="5" fillId="0" borderId="0"/>
    <xf numFmtId="177" fontId="80" fillId="0" borderId="0"/>
    <xf numFmtId="177" fontId="5" fillId="0" borderId="0"/>
    <xf numFmtId="177" fontId="5" fillId="0" borderId="0"/>
    <xf numFmtId="177" fontId="5" fillId="0" borderId="0"/>
    <xf numFmtId="177" fontId="16" fillId="0" borderId="0"/>
    <xf numFmtId="193" fontId="2" fillId="0" borderId="0" applyFill="0" applyBorder="0" applyProtection="0">
      <alignment horizontal="right"/>
    </xf>
    <xf numFmtId="258" fontId="2" fillId="0" borderId="0" applyFill="0" applyBorder="0" applyProtection="0">
      <alignment horizontal="right"/>
    </xf>
    <xf numFmtId="259" fontId="205" fillId="0" borderId="0" applyFill="0" applyBorder="0" applyProtection="0">
      <alignment horizontal="center"/>
    </xf>
    <xf numFmtId="14" fontId="90" fillId="0" borderId="0">
      <alignment horizontal="center" wrapText="1"/>
      <protection locked="0"/>
    </xf>
    <xf numFmtId="260" fontId="205" fillId="0" borderId="0" applyFill="0" applyBorder="0" applyProtection="0">
      <alignment horizontal="center"/>
    </xf>
    <xf numFmtId="249" fontId="195" fillId="0" borderId="0" applyFill="0" applyBorder="0" applyProtection="0">
      <alignment horizontal="right"/>
    </xf>
    <xf numFmtId="177" fontId="48" fillId="0" borderId="0">
      <protection locked="0"/>
    </xf>
    <xf numFmtId="224" fontId="2" fillId="0" borderId="0" applyFill="0" applyBorder="0" applyProtection="0">
      <alignment horizontal="right"/>
    </xf>
    <xf numFmtId="251" fontId="2" fillId="0" borderId="0" applyFill="0" applyBorder="0" applyProtection="0">
      <alignment horizontal="right"/>
    </xf>
    <xf numFmtId="191" fontId="80" fillId="0" borderId="0" applyFont="0" applyFill="0" applyBorder="0" applyAlignment="0" applyProtection="0"/>
    <xf numFmtId="203" fontId="45" fillId="0" borderId="0"/>
    <xf numFmtId="237" fontId="80" fillId="0" borderId="0" applyFont="0" applyFill="0" applyBorder="0" applyAlignment="0" applyProtection="0"/>
    <xf numFmtId="3" fontId="2" fillId="0" borderId="0" applyFont="0" applyFill="0" applyBorder="0" applyAlignment="0" applyProtection="0"/>
    <xf numFmtId="177" fontId="94" fillId="0" borderId="0"/>
    <xf numFmtId="177" fontId="5" fillId="0" borderId="0"/>
    <xf numFmtId="177" fontId="179" fillId="0" borderId="0" applyNumberFormat="0" applyFill="0" applyBorder="0" applyAlignment="0" applyProtection="0"/>
    <xf numFmtId="177" fontId="5" fillId="0" borderId="0"/>
    <xf numFmtId="177" fontId="5" fillId="0" borderId="0"/>
    <xf numFmtId="177" fontId="5" fillId="0" borderId="0"/>
    <xf numFmtId="10" fontId="185" fillId="0" borderId="0" applyFont="0" applyFill="0" applyBorder="0" applyAlignment="0" applyProtection="0"/>
    <xf numFmtId="209" fontId="199" fillId="0" borderId="0" applyFont="0" applyFill="0" applyBorder="0" applyAlignment="0" applyProtection="0"/>
    <xf numFmtId="3" fontId="99" fillId="0" borderId="0"/>
    <xf numFmtId="195" fontId="106" fillId="0" borderId="0"/>
    <xf numFmtId="177" fontId="2" fillId="0" borderId="0" applyNumberFormat="0" applyFill="0" applyBorder="0" applyAlignment="0" applyProtection="0">
      <alignment horizontal="left"/>
    </xf>
    <xf numFmtId="177" fontId="162" fillId="0" borderId="0" applyNumberFormat="0" applyFill="0" applyBorder="0" applyAlignment="0" applyProtection="0"/>
    <xf numFmtId="177" fontId="201" fillId="0" borderId="0" applyNumberFormat="0" applyFill="0" applyBorder="0" applyAlignment="0" applyProtection="0">
      <alignment horizontal="centerContinuous"/>
    </xf>
    <xf numFmtId="177" fontId="141" fillId="81" borderId="0" applyNumberFormat="0" applyBorder="0" applyAlignment="0" applyProtection="0">
      <alignment vertical="center"/>
    </xf>
    <xf numFmtId="203" fontId="45" fillId="0" borderId="0"/>
    <xf numFmtId="261" fontId="80" fillId="0" borderId="42" applyFont="0" applyFill="0" applyBorder="0" applyAlignment="0" applyProtection="0">
      <protection locked="0"/>
    </xf>
    <xf numFmtId="177" fontId="141" fillId="82" borderId="0" applyNumberFormat="0" applyBorder="0" applyAlignment="0" applyProtection="0">
      <alignment vertical="center"/>
    </xf>
    <xf numFmtId="177" fontId="141" fillId="70" borderId="0" applyNumberFormat="0" applyBorder="0" applyAlignment="0" applyProtection="0">
      <alignment vertical="center"/>
    </xf>
    <xf numFmtId="177" fontId="109" fillId="34" borderId="0" applyNumberFormat="0" applyBorder="0" applyAlignment="0" applyProtection="0">
      <alignment vertical="center"/>
    </xf>
    <xf numFmtId="200" fontId="86" fillId="19" borderId="0"/>
    <xf numFmtId="177" fontId="141" fillId="83" borderId="0" applyNumberFormat="0" applyBorder="0" applyAlignment="0" applyProtection="0">
      <alignment vertical="center"/>
    </xf>
    <xf numFmtId="264" fontId="80" fillId="0" borderId="0"/>
    <xf numFmtId="177" fontId="141" fillId="66" borderId="0" applyNumberFormat="0" applyBorder="0" applyAlignment="0" applyProtection="0">
      <alignment vertical="center"/>
    </xf>
    <xf numFmtId="177" fontId="141" fillId="84" borderId="0" applyNumberFormat="0" applyBorder="0" applyAlignment="0" applyProtection="0">
      <alignment vertical="center"/>
    </xf>
    <xf numFmtId="177" fontId="141" fillId="85" borderId="0" applyNumberFormat="0" applyBorder="0" applyAlignment="0" applyProtection="0">
      <alignment vertical="center"/>
    </xf>
    <xf numFmtId="265" fontId="5" fillId="0" borderId="0"/>
    <xf numFmtId="177" fontId="141" fillId="86" borderId="0" applyNumberFormat="0" applyBorder="0" applyAlignment="0" applyProtection="0">
      <alignment vertical="center"/>
    </xf>
    <xf numFmtId="177" fontId="141" fillId="87" borderId="0" applyNumberFormat="0" applyBorder="0" applyAlignment="0" applyProtection="0">
      <alignment vertical="center"/>
    </xf>
    <xf numFmtId="177" fontId="2" fillId="0" borderId="0" applyNumberFormat="0" applyFill="0" applyBorder="0" applyAlignment="0" applyProtection="0"/>
    <xf numFmtId="177" fontId="6" fillId="0" borderId="0"/>
    <xf numFmtId="177" fontId="6" fillId="0" borderId="0"/>
    <xf numFmtId="177" fontId="80" fillId="0" borderId="0"/>
    <xf numFmtId="177" fontId="141" fillId="88" borderId="0" applyNumberFormat="0" applyBorder="0" applyAlignment="0" applyProtection="0">
      <alignment vertical="center"/>
    </xf>
    <xf numFmtId="177" fontId="141" fillId="89" borderId="0" applyNumberFormat="0" applyBorder="0" applyAlignment="0" applyProtection="0">
      <alignment vertical="center"/>
    </xf>
    <xf numFmtId="177" fontId="141" fillId="79" borderId="0" applyNumberFormat="0" applyBorder="0" applyAlignment="0" applyProtection="0">
      <alignment vertical="center"/>
    </xf>
    <xf numFmtId="177" fontId="141" fillId="90" borderId="0" applyNumberFormat="0" applyBorder="0" applyAlignment="0" applyProtection="0">
      <alignment vertical="center"/>
    </xf>
    <xf numFmtId="177" fontId="141" fillId="88" borderId="0" applyNumberFormat="0" applyBorder="0" applyAlignment="0" applyProtection="0">
      <alignment vertical="center"/>
    </xf>
    <xf numFmtId="177" fontId="141" fillId="69" borderId="0" applyNumberFormat="0" applyBorder="0" applyAlignment="0" applyProtection="0">
      <alignment vertical="center"/>
    </xf>
    <xf numFmtId="177" fontId="141" fillId="60" borderId="0" applyNumberFormat="0" applyBorder="0" applyAlignment="0" applyProtection="0">
      <alignment vertical="center"/>
    </xf>
    <xf numFmtId="177" fontId="141" fillId="89" borderId="0" applyNumberFormat="0" applyBorder="0" applyAlignment="0" applyProtection="0">
      <alignment vertical="center"/>
    </xf>
    <xf numFmtId="177" fontId="141" fillId="79" borderId="0" applyNumberFormat="0" applyBorder="0" applyAlignment="0" applyProtection="0">
      <alignment vertical="center"/>
    </xf>
    <xf numFmtId="177" fontId="141" fillId="90" borderId="0" applyNumberFormat="0" applyBorder="0" applyAlignment="0" applyProtection="0">
      <alignment vertical="center"/>
    </xf>
    <xf numFmtId="177" fontId="103" fillId="30" borderId="0" applyNumberFormat="0" applyBorder="0" applyAlignment="0" applyProtection="0">
      <alignment vertical="center"/>
    </xf>
    <xf numFmtId="177" fontId="103" fillId="91" borderId="0" applyNumberFormat="0" applyBorder="0" applyAlignment="0" applyProtection="0">
      <alignment vertical="center"/>
    </xf>
    <xf numFmtId="177" fontId="103" fillId="92" borderId="0" applyNumberFormat="0" applyBorder="0" applyAlignment="0" applyProtection="0">
      <alignment vertical="center"/>
    </xf>
    <xf numFmtId="177" fontId="130" fillId="42" borderId="0" applyNumberFormat="0" applyBorder="0" applyAlignment="0" applyProtection="0">
      <alignment vertical="center"/>
    </xf>
    <xf numFmtId="177" fontId="103" fillId="93" borderId="0" applyNumberFormat="0" applyBorder="0" applyAlignment="0" applyProtection="0">
      <alignment vertical="center"/>
    </xf>
    <xf numFmtId="177" fontId="16" fillId="0" borderId="0" applyNumberFormat="0" applyFill="0" applyProtection="0">
      <alignment horizontal="centerContinuous"/>
    </xf>
    <xf numFmtId="177" fontId="103" fillId="94" borderId="0" applyNumberFormat="0" applyBorder="0" applyAlignment="0" applyProtection="0">
      <alignment vertical="center"/>
    </xf>
    <xf numFmtId="177" fontId="103" fillId="95" borderId="0" applyNumberFormat="0" applyBorder="0" applyAlignment="0" applyProtection="0">
      <alignment vertical="center"/>
    </xf>
    <xf numFmtId="177" fontId="141" fillId="96" borderId="0" applyNumberFormat="0" applyBorder="0" applyAlignment="0" applyProtection="0">
      <alignment vertical="center"/>
    </xf>
    <xf numFmtId="177" fontId="141" fillId="97" borderId="0" applyNumberFormat="0" applyBorder="0" applyAlignment="0" applyProtection="0">
      <alignment vertical="center"/>
    </xf>
    <xf numFmtId="177" fontId="141" fillId="98" borderId="0" applyNumberFormat="0" applyBorder="0" applyAlignment="0" applyProtection="0">
      <alignment vertical="center"/>
    </xf>
    <xf numFmtId="177" fontId="141" fillId="99" borderId="0" applyNumberFormat="0" applyBorder="0" applyAlignment="0" applyProtection="0">
      <alignment vertical="center"/>
    </xf>
    <xf numFmtId="187" fontId="80" fillId="0" borderId="0"/>
    <xf numFmtId="177" fontId="141" fillId="100" borderId="0" applyNumberFormat="0" applyBorder="0" applyAlignment="0" applyProtection="0">
      <alignment vertical="center"/>
    </xf>
    <xf numFmtId="177" fontId="94" fillId="0" borderId="0">
      <protection locked="0"/>
    </xf>
    <xf numFmtId="177" fontId="45" fillId="0" borderId="0" applyNumberFormat="0" applyFill="0" applyBorder="0" applyAlignment="0" applyProtection="0">
      <alignment horizontal="left"/>
    </xf>
    <xf numFmtId="177" fontId="5" fillId="0" borderId="0" applyNumberFormat="0" applyFont="0"/>
    <xf numFmtId="37" fontId="2" fillId="0" borderId="0">
      <alignment horizontal="right"/>
    </xf>
    <xf numFmtId="177" fontId="139" fillId="0" borderId="3">
      <alignment horizontal="center"/>
    </xf>
    <xf numFmtId="177" fontId="121" fillId="0" borderId="0" applyNumberFormat="0" applyFill="0" applyBorder="0" applyAlignment="0">
      <protection locked="0"/>
    </xf>
    <xf numFmtId="177" fontId="137" fillId="0" borderId="33" applyFill="0">
      <alignment horizontal="center"/>
      <protection locked="0"/>
    </xf>
    <xf numFmtId="177" fontId="139" fillId="0" borderId="0" applyFill="0">
      <alignment horizontal="center"/>
      <protection locked="0"/>
    </xf>
    <xf numFmtId="253" fontId="139" fillId="0" borderId="0"/>
    <xf numFmtId="177" fontId="6" fillId="0" borderId="53">
      <alignment horizontal="centerContinuous"/>
    </xf>
    <xf numFmtId="177" fontId="139" fillId="0" borderId="0"/>
    <xf numFmtId="1" fontId="80" fillId="0" borderId="0"/>
    <xf numFmtId="177" fontId="180" fillId="78" borderId="0" applyNumberFormat="0" applyBorder="0" applyAlignment="0" applyProtection="0"/>
    <xf numFmtId="177" fontId="93" fillId="80" borderId="0" applyNumberFormat="0" applyBorder="0" applyAlignment="0" applyProtection="0"/>
    <xf numFmtId="177" fontId="93" fillId="80" borderId="0" applyNumberFormat="0" applyBorder="0" applyAlignment="0" applyProtection="0"/>
    <xf numFmtId="177" fontId="180" fillId="104" borderId="0" applyNumberFormat="0" applyBorder="0" applyAlignment="0" applyProtection="0"/>
    <xf numFmtId="177" fontId="180" fillId="105" borderId="0" applyNumberFormat="0" applyBorder="0" applyAlignment="0" applyProtection="0"/>
    <xf numFmtId="177" fontId="180" fillId="106" borderId="0" applyNumberFormat="0" applyBorder="0" applyAlignment="0" applyProtection="0"/>
    <xf numFmtId="177" fontId="180" fillId="106" borderId="0" applyNumberFormat="0" applyBorder="0" applyAlignment="0" applyProtection="0"/>
    <xf numFmtId="177" fontId="93" fillId="75" borderId="0" applyNumberFormat="0" applyBorder="0" applyAlignment="0" applyProtection="0"/>
    <xf numFmtId="177" fontId="93" fillId="67" borderId="0" applyNumberFormat="0" applyBorder="0" applyAlignment="0" applyProtection="0"/>
    <xf numFmtId="177" fontId="180" fillId="78" borderId="0" applyNumberFormat="0" applyBorder="0" applyAlignment="0" applyProtection="0"/>
    <xf numFmtId="177" fontId="93" fillId="80" borderId="0" applyNumberFormat="0" applyBorder="0" applyAlignment="0" applyProtection="0"/>
    <xf numFmtId="177" fontId="93" fillId="23" borderId="0" applyNumberFormat="0" applyBorder="0" applyAlignment="0" applyProtection="0"/>
    <xf numFmtId="177" fontId="180" fillId="23" borderId="0" applyNumberFormat="0" applyBorder="0" applyAlignment="0" applyProtection="0"/>
    <xf numFmtId="177" fontId="180" fillId="107" borderId="0" applyNumberFormat="0" applyBorder="0" applyAlignment="0" applyProtection="0"/>
    <xf numFmtId="177" fontId="93" fillId="80" borderId="0" applyNumberFormat="0" applyBorder="0" applyAlignment="0" applyProtection="0"/>
    <xf numFmtId="177" fontId="180" fillId="104" borderId="0" applyNumberFormat="0" applyBorder="0" applyAlignment="0" applyProtection="0"/>
    <xf numFmtId="177" fontId="180" fillId="103" borderId="0" applyNumberFormat="0" applyBorder="0" applyAlignment="0" applyProtection="0"/>
    <xf numFmtId="177" fontId="93" fillId="75" borderId="0" applyNumberFormat="0" applyBorder="0" applyAlignment="0" applyProtection="0"/>
    <xf numFmtId="209" fontId="40" fillId="0" borderId="0"/>
    <xf numFmtId="177" fontId="90" fillId="0" borderId="0">
      <alignment horizontal="center" wrapText="1"/>
      <protection locked="0"/>
    </xf>
    <xf numFmtId="177" fontId="210" fillId="10" borderId="0"/>
    <xf numFmtId="14" fontId="108" fillId="0" borderId="0" applyFill="0" applyBorder="0" applyAlignment="0"/>
    <xf numFmtId="177" fontId="143" fillId="0" borderId="0" applyNumberFormat="0" applyBorder="0" applyAlignment="0"/>
    <xf numFmtId="177" fontId="106" fillId="0" borderId="0" applyNumberFormat="0" applyFont="0" applyAlignment="0"/>
    <xf numFmtId="37" fontId="121" fillId="0" borderId="0" applyNumberFormat="0" applyFill="0" applyBorder="0" applyAlignment="0">
      <protection locked="0"/>
    </xf>
    <xf numFmtId="177" fontId="57" fillId="0" borderId="1" applyNumberFormat="0" applyFill="0" applyAlignment="0" applyProtection="0"/>
    <xf numFmtId="190" fontId="83" fillId="0" borderId="39" applyAlignment="0" applyProtection="0"/>
    <xf numFmtId="177" fontId="90" fillId="0" borderId="33" applyNumberFormat="0" applyFont="0" applyFill="0" applyAlignment="0" applyProtection="0"/>
    <xf numFmtId="177" fontId="90" fillId="0" borderId="57" applyNumberFormat="0" applyFont="0" applyFill="0" applyAlignment="0" applyProtection="0"/>
    <xf numFmtId="228" fontId="80" fillId="0" borderId="0" applyFont="0" applyFill="0" applyBorder="0" applyAlignment="0" applyProtection="0"/>
    <xf numFmtId="197" fontId="5" fillId="0" borderId="0" applyFont="0" applyFill="0" applyBorder="0" applyAlignment="0" applyProtection="0">
      <alignment vertical="center"/>
    </xf>
    <xf numFmtId="177" fontId="16" fillId="0" borderId="0" applyNumberFormat="0" applyFill="0" applyProtection="0">
      <alignment horizontal="centerContinuous"/>
    </xf>
    <xf numFmtId="177" fontId="16" fillId="0" borderId="0" applyNumberFormat="0" applyFill="0" applyProtection="0">
      <alignment horizontal="centerContinuous"/>
    </xf>
    <xf numFmtId="177" fontId="16" fillId="0" borderId="0" applyNumberFormat="0" applyFill="0" applyProtection="0">
      <alignment horizontal="centerContinuous"/>
    </xf>
    <xf numFmtId="177" fontId="16" fillId="0" borderId="0" applyNumberFormat="0" applyFill="0" applyProtection="0">
      <alignment horizontal="centerContinuous"/>
    </xf>
    <xf numFmtId="177" fontId="16" fillId="0" borderId="0" applyNumberFormat="0" applyFill="0" applyProtection="0">
      <alignment horizontal="centerContinuous"/>
    </xf>
    <xf numFmtId="177" fontId="16" fillId="0" borderId="0" applyNumberFormat="0" applyFill="0" applyProtection="0">
      <alignment horizontal="centerContinuous"/>
    </xf>
    <xf numFmtId="177" fontId="16" fillId="0" borderId="0" applyNumberFormat="0" applyFill="0" applyProtection="0">
      <alignment horizontal="centerContinuous"/>
    </xf>
    <xf numFmtId="177" fontId="16" fillId="0" borderId="0" applyNumberFormat="0" applyFill="0" applyProtection="0">
      <alignment horizontal="centerContinuous"/>
    </xf>
    <xf numFmtId="230" fontId="108" fillId="0" borderId="0" applyFill="0" applyBorder="0" applyAlignment="0"/>
    <xf numFmtId="195" fontId="94" fillId="0" borderId="0" applyFill="0" applyBorder="0" applyAlignment="0"/>
    <xf numFmtId="221" fontId="94" fillId="0" borderId="0" applyFill="0" applyBorder="0" applyAlignment="0"/>
    <xf numFmtId="231" fontId="80" fillId="0" borderId="0" applyFill="0" applyBorder="0" applyAlignment="0"/>
    <xf numFmtId="201" fontId="80" fillId="0" borderId="0">
      <protection locked="0"/>
    </xf>
    <xf numFmtId="271" fontId="80" fillId="0" borderId="0" applyFill="0" applyBorder="0" applyAlignment="0"/>
    <xf numFmtId="217" fontId="94" fillId="0" borderId="0" applyFill="0" applyBorder="0" applyAlignment="0"/>
    <xf numFmtId="226" fontId="94" fillId="0" borderId="0" applyFill="0" applyBorder="0" applyAlignment="0"/>
    <xf numFmtId="195" fontId="94" fillId="0" borderId="0" applyFill="0" applyBorder="0" applyAlignment="0"/>
    <xf numFmtId="177" fontId="86" fillId="19" borderId="0"/>
    <xf numFmtId="177" fontId="211" fillId="0" borderId="0"/>
    <xf numFmtId="177" fontId="190" fillId="0" borderId="0" applyFill="0" applyBorder="0" applyProtection="0">
      <alignment horizontal="center"/>
      <protection locked="0"/>
    </xf>
    <xf numFmtId="3" fontId="80" fillId="0" borderId="3"/>
    <xf numFmtId="3" fontId="80" fillId="0" borderId="3"/>
    <xf numFmtId="3" fontId="80" fillId="0" borderId="3"/>
    <xf numFmtId="177" fontId="109" fillId="34" borderId="0" applyNumberFormat="0" applyBorder="0" applyAlignment="0" applyProtection="0">
      <alignment vertical="center"/>
    </xf>
    <xf numFmtId="177" fontId="213" fillId="0" borderId="0" applyNumberFormat="0" applyFill="0" applyBorder="0" applyAlignment="0" applyProtection="0"/>
    <xf numFmtId="177" fontId="215" fillId="0" borderId="1" applyNumberFormat="0" applyFill="0" applyProtection="0">
      <alignment horizontal="center"/>
    </xf>
    <xf numFmtId="177" fontId="217" fillId="0" borderId="0" applyNumberFormat="0" applyFill="0" applyBorder="0" applyAlignment="0" applyProtection="0">
      <alignment vertical="top"/>
      <protection locked="0"/>
    </xf>
    <xf numFmtId="177" fontId="218" fillId="0" borderId="44" applyNumberFormat="0" applyFill="0" applyAlignment="0" applyProtection="0">
      <alignment vertical="center"/>
    </xf>
    <xf numFmtId="177" fontId="170" fillId="0" borderId="2">
      <alignment horizontal="center"/>
    </xf>
    <xf numFmtId="177" fontId="219" fillId="0" borderId="0" applyNumberFormat="0" applyFill="0" applyBorder="0" applyAlignment="0" applyProtection="0">
      <alignment vertical="top"/>
      <protection locked="0"/>
    </xf>
    <xf numFmtId="187" fontId="80" fillId="0" borderId="0"/>
    <xf numFmtId="187" fontId="80" fillId="0" borderId="0"/>
    <xf numFmtId="187" fontId="80" fillId="0" borderId="0"/>
    <xf numFmtId="187" fontId="80" fillId="0" borderId="0"/>
    <xf numFmtId="187" fontId="80" fillId="0" borderId="0"/>
    <xf numFmtId="217" fontId="94" fillId="0" borderId="0" applyFont="0" applyFill="0" applyBorder="0" applyAlignment="0" applyProtection="0"/>
    <xf numFmtId="9" fontId="160" fillId="0" borderId="0" applyFont="0" applyFill="0" applyBorder="0" applyAlignment="0" applyProtection="0"/>
    <xf numFmtId="258" fontId="2" fillId="0" borderId="0" applyFill="0" applyBorder="0" applyProtection="0">
      <alignment horizontal="right"/>
    </xf>
    <xf numFmtId="241" fontId="5" fillId="0" borderId="0"/>
    <xf numFmtId="37" fontId="185" fillId="0" borderId="0" applyFont="0" applyFill="0" applyBorder="0" applyAlignment="0" applyProtection="0"/>
    <xf numFmtId="217" fontId="94" fillId="0" borderId="0" applyFill="0" applyBorder="0" applyAlignment="0"/>
    <xf numFmtId="195" fontId="185" fillId="0" borderId="0" applyFont="0" applyFill="0" applyBorder="0" applyAlignment="0" applyProtection="0"/>
    <xf numFmtId="39" fontId="185" fillId="0" borderId="0" applyFont="0" applyFill="0" applyBorder="0" applyAlignment="0" applyProtection="0"/>
    <xf numFmtId="37" fontId="140" fillId="0" borderId="0" applyFont="0" applyFill="0" applyBorder="0" applyAlignment="0" applyProtection="0"/>
    <xf numFmtId="39" fontId="140" fillId="0" borderId="0" applyFont="0" applyFill="0" applyBorder="0" applyAlignment="0" applyProtection="0"/>
    <xf numFmtId="273" fontId="80" fillId="0" borderId="0"/>
    <xf numFmtId="177" fontId="94" fillId="0" borderId="0"/>
    <xf numFmtId="177" fontId="194" fillId="0" borderId="0"/>
    <xf numFmtId="177" fontId="94" fillId="0" borderId="0"/>
    <xf numFmtId="266" fontId="2" fillId="0" borderId="0"/>
    <xf numFmtId="177" fontId="92" fillId="0" borderId="0" applyNumberFormat="0" applyAlignment="0">
      <alignment horizontal="left"/>
    </xf>
    <xf numFmtId="177" fontId="126" fillId="0" borderId="0" applyNumberFormat="0" applyAlignment="0"/>
    <xf numFmtId="177" fontId="16" fillId="0" borderId="33" applyNumberFormat="0" applyFont="0" applyFill="0" applyBorder="0" applyProtection="0">
      <alignment horizontal="centerContinuous"/>
    </xf>
    <xf numFmtId="177" fontId="16" fillId="0" borderId="1" applyNumberFormat="0" applyFont="0" applyFill="0" applyProtection="0">
      <alignment horizontal="centerContinuous"/>
    </xf>
    <xf numFmtId="177" fontId="86" fillId="42" borderId="0"/>
    <xf numFmtId="267" fontId="2" fillId="0" borderId="0">
      <alignment horizontal="center"/>
    </xf>
    <xf numFmtId="195" fontId="94" fillId="0" borderId="0" applyFont="0" applyFill="0" applyBorder="0" applyAlignment="0" applyProtection="0"/>
    <xf numFmtId="227" fontId="209" fillId="0" borderId="68">
      <protection locked="0"/>
    </xf>
    <xf numFmtId="25" fontId="140" fillId="0" borderId="0" applyFont="0" applyFill="0" applyBorder="0" applyAlignment="0" applyProtection="0"/>
    <xf numFmtId="190" fontId="185" fillId="0" borderId="0" applyFont="0" applyFill="0" applyBorder="0" applyAlignment="0" applyProtection="0"/>
    <xf numFmtId="182" fontId="185" fillId="0" borderId="0" applyFont="0" applyFill="0" applyBorder="0" applyAlignment="0" applyProtection="0"/>
    <xf numFmtId="241" fontId="80" fillId="0" borderId="0" applyFont="0" applyFill="0" applyBorder="0" applyAlignment="0" applyProtection="0"/>
    <xf numFmtId="268" fontId="140" fillId="0" borderId="0" applyFont="0" applyFill="0" applyBorder="0" applyAlignment="0" applyProtection="0"/>
    <xf numFmtId="269" fontId="80" fillId="0" borderId="0" applyFont="0" applyFill="0" applyBorder="0" applyAlignment="0" applyProtection="0"/>
    <xf numFmtId="197" fontId="5" fillId="0" borderId="0" applyFont="0" applyFill="0" applyBorder="0" applyAlignment="0" applyProtection="0"/>
    <xf numFmtId="10" fontId="106" fillId="8" borderId="3" applyNumberFormat="0" applyBorder="0" applyAlignment="0" applyProtection="0"/>
    <xf numFmtId="190" fontId="16" fillId="0" borderId="0" applyFont="0" applyFill="0" applyBorder="0" applyAlignment="0" applyProtection="0"/>
    <xf numFmtId="182" fontId="16" fillId="0" borderId="0" applyFont="0" applyFill="0" applyBorder="0" applyAlignment="0" applyProtection="0"/>
    <xf numFmtId="177" fontId="5" fillId="0" borderId="0"/>
    <xf numFmtId="256" fontId="16" fillId="0" borderId="0" applyFont="0" applyFill="0" applyBorder="0" applyAlignment="0" applyProtection="0"/>
    <xf numFmtId="39" fontId="16" fillId="0" borderId="0"/>
    <xf numFmtId="261" fontId="16" fillId="0" borderId="0" applyFont="0" applyFill="0" applyBorder="0" applyAlignment="0" applyProtection="0"/>
    <xf numFmtId="177" fontId="120" fillId="19" borderId="64">
      <alignment horizontal="left"/>
    </xf>
    <xf numFmtId="195" fontId="80" fillId="0" borderId="0"/>
    <xf numFmtId="15" fontId="127" fillId="0" borderId="0"/>
    <xf numFmtId="229" fontId="170" fillId="0" borderId="0" applyFill="0" applyBorder="0">
      <alignment horizontal="right"/>
    </xf>
    <xf numFmtId="15" fontId="127" fillId="0" borderId="0"/>
    <xf numFmtId="180" fontId="120" fillId="0" borderId="0" applyFont="0" applyFill="0" applyBorder="0" applyAlignment="0" applyProtection="0">
      <alignment vertical="center"/>
    </xf>
    <xf numFmtId="216" fontId="80" fillId="0" borderId="0"/>
    <xf numFmtId="177" fontId="82" fillId="0" borderId="0">
      <protection locked="0"/>
    </xf>
    <xf numFmtId="209" fontId="80" fillId="0" borderId="0" applyFont="0" applyFill="0" applyBorder="0" applyAlignment="0" applyProtection="0"/>
    <xf numFmtId="197" fontId="80" fillId="0" borderId="0" applyFont="0" applyFill="0" applyBorder="0" applyAlignment="0" applyProtection="0"/>
    <xf numFmtId="177" fontId="82" fillId="0" borderId="0">
      <protection locked="0"/>
    </xf>
    <xf numFmtId="220" fontId="5" fillId="0" borderId="0"/>
    <xf numFmtId="227" fontId="133" fillId="0" borderId="0" applyNumberFormat="0"/>
    <xf numFmtId="177" fontId="16" fillId="0" borderId="52" applyNumberFormat="0" applyFont="0" applyFill="0" applyAlignment="0" applyProtection="0"/>
    <xf numFmtId="177" fontId="101" fillId="0" borderId="0" applyNumberFormat="0" applyFill="0" applyBorder="0" applyAlignment="0" applyProtection="0"/>
    <xf numFmtId="177" fontId="98" fillId="0" borderId="0">
      <protection locked="0"/>
    </xf>
    <xf numFmtId="217" fontId="94" fillId="0" borderId="0" applyFill="0" applyBorder="0" applyAlignment="0"/>
    <xf numFmtId="217" fontId="94" fillId="0" borderId="0" applyFill="0" applyBorder="0" applyAlignment="0"/>
    <xf numFmtId="226" fontId="94" fillId="0" borderId="0" applyFill="0" applyBorder="0" applyAlignment="0"/>
    <xf numFmtId="177" fontId="110" fillId="0" borderId="0" applyNumberFormat="0" applyAlignment="0">
      <alignment horizontal="left"/>
    </xf>
    <xf numFmtId="177" fontId="223" fillId="49" borderId="0" applyNumberFormat="0" applyBorder="0" applyAlignment="0" applyProtection="0">
      <alignment vertical="center"/>
    </xf>
    <xf numFmtId="177" fontId="106" fillId="31" borderId="3"/>
    <xf numFmtId="39" fontId="80" fillId="0" borderId="0" applyFont="0" applyFill="0" applyBorder="0" applyAlignment="0" applyProtection="0"/>
    <xf numFmtId="177" fontId="2" fillId="0" borderId="0" applyFont="0" applyFill="0" applyBorder="0" applyAlignment="0" applyProtection="0"/>
    <xf numFmtId="177" fontId="80" fillId="0" borderId="0">
      <protection locked="0"/>
    </xf>
    <xf numFmtId="177" fontId="80" fillId="0" borderId="0"/>
    <xf numFmtId="201" fontId="80" fillId="0" borderId="0">
      <protection locked="0"/>
    </xf>
    <xf numFmtId="177" fontId="130" fillId="42" borderId="0" applyNumberFormat="0" applyBorder="0" applyAlignment="0" applyProtection="0">
      <alignment vertical="center"/>
    </xf>
    <xf numFmtId="201" fontId="80" fillId="0" borderId="0">
      <protection locked="0"/>
    </xf>
    <xf numFmtId="177" fontId="82" fillId="0" borderId="0">
      <protection locked="0"/>
    </xf>
    <xf numFmtId="177" fontId="177" fillId="0" borderId="0" applyNumberFormat="0" applyFill="0" applyBorder="0" applyAlignment="0" applyProtection="0">
      <alignment vertical="top"/>
      <protection locked="0"/>
    </xf>
    <xf numFmtId="207" fontId="40" fillId="0" borderId="0">
      <alignment horizontal="right"/>
    </xf>
    <xf numFmtId="177" fontId="80" fillId="0" borderId="0"/>
    <xf numFmtId="275" fontId="2" fillId="0" borderId="0" applyFont="0" applyFill="0" applyBorder="0" applyAlignment="0" applyProtection="0"/>
    <xf numFmtId="38" fontId="106" fillId="10" borderId="0" applyNumberFormat="0" applyBorder="0" applyAlignment="0" applyProtection="0"/>
    <xf numFmtId="263" fontId="80" fillId="102" borderId="3" applyNumberFormat="0" applyFont="0" applyAlignment="0"/>
    <xf numFmtId="177" fontId="212" fillId="0" borderId="0"/>
    <xf numFmtId="177" fontId="214" fillId="0" borderId="0">
      <alignment horizontal="left"/>
    </xf>
    <xf numFmtId="177" fontId="216" fillId="0" borderId="0" applyProtection="0">
      <alignment horizontal="right" vertical="top"/>
    </xf>
    <xf numFmtId="177" fontId="190" fillId="0" borderId="0" applyNumberFormat="0" applyFill="0"/>
    <xf numFmtId="177" fontId="190" fillId="0" borderId="0" applyFill="0" applyAlignment="0" applyProtection="0">
      <protection locked="0"/>
    </xf>
    <xf numFmtId="177" fontId="220" fillId="0" borderId="0" applyProtection="0"/>
    <xf numFmtId="177" fontId="142" fillId="0" borderId="0" applyProtection="0"/>
    <xf numFmtId="178" fontId="80" fillId="0" borderId="0" applyFont="0" applyFill="0" applyBorder="0" applyAlignment="0"/>
    <xf numFmtId="177" fontId="221" fillId="0" borderId="0" applyNumberFormat="0" applyFill="0" applyBorder="0" applyAlignment="0" applyProtection="0">
      <alignment vertical="top"/>
      <protection locked="0"/>
    </xf>
    <xf numFmtId="177" fontId="207" fillId="0" borderId="0" applyNumberFormat="0" applyFill="0" applyBorder="0" applyAlignment="0" applyProtection="0">
      <alignment vertical="top"/>
      <protection locked="0"/>
    </xf>
    <xf numFmtId="177" fontId="5" fillId="0" borderId="0" applyNumberFormat="0" applyFill="0" applyBorder="0" applyAlignment="0" applyProtection="0">
      <alignment vertical="top"/>
      <protection locked="0"/>
    </xf>
    <xf numFmtId="177" fontId="222" fillId="0" borderId="0" applyNumberFormat="0" applyFill="0" applyBorder="0" applyAlignment="0" applyProtection="0">
      <alignment vertical="top"/>
      <protection locked="0"/>
    </xf>
    <xf numFmtId="203" fontId="2" fillId="0" borderId="0" applyAlignment="0">
      <protection locked="0"/>
    </xf>
    <xf numFmtId="247" fontId="168" fillId="0" borderId="0"/>
    <xf numFmtId="252" fontId="168" fillId="0" borderId="0"/>
    <xf numFmtId="277" fontId="5" fillId="108" borderId="0"/>
    <xf numFmtId="177" fontId="225" fillId="0" borderId="0" applyNumberFormat="0"/>
    <xf numFmtId="177" fontId="141" fillId="109" borderId="48" applyNumberFormat="0" applyFont="0" applyAlignment="0" applyProtection="0">
      <alignment vertical="center"/>
    </xf>
    <xf numFmtId="177" fontId="107" fillId="33" borderId="0" applyNumberFormat="0" applyFont="0" applyBorder="0" applyAlignment="0" applyProtection="0">
      <alignment horizontal="right"/>
    </xf>
    <xf numFmtId="38" fontId="201" fillId="0" borderId="0"/>
    <xf numFmtId="38" fontId="107" fillId="0" borderId="0"/>
    <xf numFmtId="177" fontId="40" fillId="0" borderId="0"/>
    <xf numFmtId="177" fontId="40" fillId="0" borderId="0"/>
    <xf numFmtId="210" fontId="176" fillId="0" borderId="0" applyFont="0" applyFill="0" applyBorder="0" applyAlignment="0" applyProtection="0"/>
    <xf numFmtId="177" fontId="227" fillId="10" borderId="0"/>
    <xf numFmtId="177" fontId="2" fillId="0" borderId="0" applyNumberFormat="0" applyFont="0" applyFill="0" applyBorder="0" applyProtection="0">
      <alignment horizontal="left" vertical="center"/>
    </xf>
    <xf numFmtId="177" fontId="16" fillId="0" borderId="0" applyFont="0" applyFill="0">
      <alignment horizontal="fill"/>
    </xf>
    <xf numFmtId="195" fontId="94" fillId="0" borderId="0" applyFill="0" applyBorder="0" applyAlignment="0"/>
    <xf numFmtId="195" fontId="94" fillId="0" borderId="0" applyFill="0" applyBorder="0" applyAlignment="0"/>
    <xf numFmtId="277" fontId="5" fillId="110" borderId="0"/>
    <xf numFmtId="177" fontId="228" fillId="8" borderId="69">
      <alignment vertical="center"/>
    </xf>
    <xf numFmtId="242" fontId="80" fillId="0" borderId="0" applyFont="0" applyFill="0" applyBorder="0" applyAlignment="0" applyProtection="0"/>
    <xf numFmtId="278" fontId="5" fillId="0" borderId="0" applyFont="0" applyFill="0" applyBorder="0" applyAlignment="0" applyProtection="0"/>
    <xf numFmtId="200" fontId="5" fillId="0" borderId="0" applyFont="0" applyFill="0" applyBorder="0" applyAlignment="0" applyProtection="0"/>
    <xf numFmtId="177" fontId="80" fillId="0" borderId="0"/>
    <xf numFmtId="279" fontId="187" fillId="0" borderId="0" applyFont="0" applyFill="0" applyBorder="0" applyAlignment="0" applyProtection="0"/>
    <xf numFmtId="217" fontId="187" fillId="0" borderId="0" applyFont="0" applyFill="0" applyBorder="0" applyAlignment="0" applyProtection="0"/>
    <xf numFmtId="280" fontId="80" fillId="0" borderId="0" applyFont="0" applyFill="0" applyBorder="0" applyAlignment="0" applyProtection="0"/>
    <xf numFmtId="281" fontId="5" fillId="0" borderId="0" applyFont="0" applyFill="0" applyBorder="0" applyAlignment="0" applyProtection="0"/>
    <xf numFmtId="203" fontId="5" fillId="0" borderId="0" applyFont="0" applyFill="0" applyBorder="0" applyAlignment="0" applyProtection="0"/>
    <xf numFmtId="250" fontId="80" fillId="0" borderId="0" applyFont="0" applyFill="0" applyBorder="0" applyAlignment="0" applyProtection="0"/>
    <xf numFmtId="179" fontId="80" fillId="0" borderId="0" applyFont="0" applyFill="0" applyBorder="0" applyAlignment="0" applyProtection="0"/>
    <xf numFmtId="177" fontId="16" fillId="0" borderId="0">
      <alignment horizontal="centerContinuous"/>
    </xf>
    <xf numFmtId="177" fontId="16" fillId="0" borderId="0">
      <alignment horizontal="centerContinuous"/>
    </xf>
    <xf numFmtId="177" fontId="16" fillId="0" borderId="0">
      <alignment horizontal="centerContinuous"/>
    </xf>
    <xf numFmtId="186" fontId="160" fillId="0" borderId="0" applyFont="0" applyFill="0" applyBorder="0" applyAlignment="0" applyProtection="0">
      <alignment vertical="center"/>
    </xf>
    <xf numFmtId="177" fontId="16" fillId="0" borderId="0">
      <alignment horizontal="centerContinuous"/>
    </xf>
    <xf numFmtId="177" fontId="16" fillId="0" borderId="0">
      <alignment horizontal="centerContinuous"/>
    </xf>
    <xf numFmtId="177" fontId="16" fillId="0" borderId="0">
      <alignment horizontal="centerContinuous"/>
    </xf>
    <xf numFmtId="177" fontId="16" fillId="0" borderId="0">
      <alignment horizontal="centerContinuous"/>
    </xf>
    <xf numFmtId="43" fontId="16" fillId="0" borderId="0" applyFont="0" applyFill="0" applyBorder="0" applyAlignment="0" applyProtection="0"/>
    <xf numFmtId="177" fontId="16" fillId="0" borderId="0">
      <alignment horizontal="centerContinuous"/>
    </xf>
    <xf numFmtId="177" fontId="16" fillId="0" borderId="0">
      <alignment horizontal="centerContinuous"/>
    </xf>
    <xf numFmtId="177" fontId="16" fillId="0" borderId="0">
      <alignment horizontal="centerContinuous"/>
    </xf>
    <xf numFmtId="177" fontId="2" fillId="0" borderId="0"/>
    <xf numFmtId="177" fontId="227" fillId="10" borderId="0"/>
    <xf numFmtId="37" fontId="229" fillId="0" borderId="0"/>
    <xf numFmtId="177" fontId="126" fillId="0" borderId="0"/>
    <xf numFmtId="282" fontId="80" fillId="0" borderId="0"/>
    <xf numFmtId="39" fontId="5" fillId="0" borderId="0"/>
    <xf numFmtId="177" fontId="230" fillId="0" borderId="0"/>
    <xf numFmtId="222" fontId="193" fillId="0" borderId="0"/>
    <xf numFmtId="252" fontId="193" fillId="0" borderId="0"/>
    <xf numFmtId="283" fontId="193" fillId="0" borderId="0">
      <alignment horizontal="right"/>
    </xf>
    <xf numFmtId="177" fontId="80" fillId="0" borderId="0"/>
    <xf numFmtId="177" fontId="231" fillId="0" borderId="0"/>
    <xf numFmtId="177" fontId="130" fillId="42" borderId="0" applyNumberFormat="0" applyBorder="0" applyAlignment="0" applyProtection="0">
      <alignment vertical="center"/>
    </xf>
    <xf numFmtId="195" fontId="80" fillId="0" borderId="0" applyFont="0" applyFill="0" applyBorder="0" applyAlignment="0" applyProtection="0"/>
    <xf numFmtId="261" fontId="152" fillId="111" borderId="70" applyProtection="0">
      <alignment horizontal="right" vertical="center"/>
      <protection locked="0"/>
    </xf>
    <xf numFmtId="186" fontId="80" fillId="0" borderId="0" applyFont="0" applyFill="0" applyBorder="0" applyAlignment="0" applyProtection="0"/>
    <xf numFmtId="176" fontId="80" fillId="0" borderId="0" applyFont="0" applyFill="0" applyBorder="0" applyAlignment="0" applyProtection="0"/>
    <xf numFmtId="177" fontId="232" fillId="8" borderId="0">
      <alignment horizontal="right"/>
    </xf>
    <xf numFmtId="177" fontId="203" fillId="0" borderId="0" applyBorder="0">
      <alignment horizontal="centerContinuous"/>
    </xf>
    <xf numFmtId="177" fontId="233" fillId="0" borderId="0" applyBorder="0">
      <alignment horizontal="centerContinuous"/>
    </xf>
    <xf numFmtId="9" fontId="16" fillId="0" borderId="71" applyFont="0" applyFill="0" applyBorder="0" applyAlignment="0" applyProtection="0"/>
    <xf numFmtId="177" fontId="234" fillId="0" borderId="0" applyFill="0" applyBorder="0" applyProtection="0">
      <alignment horizontal="left"/>
    </xf>
    <xf numFmtId="177" fontId="235" fillId="0" borderId="0" applyFill="0" applyBorder="0" applyProtection="0">
      <alignment horizontal="left"/>
    </xf>
    <xf numFmtId="195" fontId="80" fillId="112" borderId="0" applyNumberFormat="0" applyFont="0" applyBorder="0" applyAlignment="0" applyProtection="0"/>
    <xf numFmtId="177" fontId="125" fillId="46" borderId="0" applyNumberFormat="0" applyBorder="0" applyAlignment="0" applyProtection="0">
      <alignment vertical="center"/>
    </xf>
    <xf numFmtId="205" fontId="80" fillId="0" borderId="0" applyFont="0" applyFill="0" applyBorder="0" applyAlignment="0"/>
    <xf numFmtId="285" fontId="80" fillId="0" borderId="0" applyFont="0" applyFill="0" applyBorder="0" applyAlignment="0" applyProtection="0"/>
    <xf numFmtId="9" fontId="2" fillId="0" borderId="0" applyFont="0" applyFill="0" applyBorder="0" applyAlignment="0" applyProtection="0"/>
    <xf numFmtId="10" fontId="2" fillId="0" borderId="0" applyFont="0" applyFill="0" applyBorder="0" applyAlignment="0" applyProtection="0"/>
    <xf numFmtId="271" fontId="80" fillId="0" borderId="0" applyFont="0" applyFill="0" applyBorder="0" applyAlignment="0" applyProtection="0"/>
    <xf numFmtId="286" fontId="80" fillId="0" borderId="0" applyFont="0" applyFill="0" applyBorder="0" applyAlignment="0" applyProtection="0"/>
    <xf numFmtId="10" fontId="80" fillId="0" borderId="0" applyFont="0" applyFill="0" applyBorder="0" applyAlignment="0" applyProtection="0"/>
    <xf numFmtId="287" fontId="95" fillId="0" borderId="0" applyFont="0" applyFill="0" applyBorder="0" applyProtection="0">
      <alignment horizontal="right"/>
    </xf>
    <xf numFmtId="276" fontId="224" fillId="0" borderId="0" applyFont="0" applyFill="0" applyBorder="0" applyAlignment="0" applyProtection="0"/>
    <xf numFmtId="177" fontId="80" fillId="0" borderId="0"/>
    <xf numFmtId="177" fontId="16" fillId="0" borderId="0"/>
    <xf numFmtId="177" fontId="106" fillId="10" borderId="3"/>
    <xf numFmtId="177" fontId="166" fillId="113" borderId="0" applyNumberFormat="0" applyBorder="0" applyAlignment="0" applyProtection="0"/>
    <xf numFmtId="40" fontId="175" fillId="0" borderId="0" applyFont="0" applyFill="0" applyBorder="0" applyAlignment="0" applyProtection="0"/>
    <xf numFmtId="217" fontId="94" fillId="0" borderId="0" applyFill="0" applyBorder="0" applyAlignment="0"/>
    <xf numFmtId="195" fontId="94" fillId="0" borderId="0" applyFill="0" applyBorder="0" applyAlignment="0"/>
    <xf numFmtId="226" fontId="94" fillId="0" borderId="0" applyFill="0" applyBorder="0" applyAlignment="0"/>
    <xf numFmtId="195" fontId="94" fillId="0" borderId="0" applyFill="0" applyBorder="0" applyAlignment="0"/>
    <xf numFmtId="4" fontId="45" fillId="0" borderId="0">
      <alignment horizontal="right"/>
    </xf>
    <xf numFmtId="269" fontId="226" fillId="0" borderId="0"/>
    <xf numFmtId="177" fontId="127" fillId="0" borderId="0" applyNumberFormat="0" applyFont="0" applyFill="0" applyBorder="0" applyAlignment="0" applyProtection="0">
      <alignment horizontal="left"/>
    </xf>
    <xf numFmtId="15" fontId="127" fillId="0" borderId="0" applyFont="0" applyFill="0" applyBorder="0" applyAlignment="0" applyProtection="0"/>
    <xf numFmtId="4" fontId="127" fillId="0" borderId="0" applyFont="0" applyFill="0" applyBorder="0" applyAlignment="0" applyProtection="0"/>
    <xf numFmtId="177" fontId="83" fillId="0" borderId="33">
      <alignment horizontal="center"/>
    </xf>
    <xf numFmtId="3" fontId="127" fillId="0" borderId="0" applyFont="0" applyFill="0" applyBorder="0" applyAlignment="0" applyProtection="0"/>
    <xf numFmtId="177" fontId="127" fillId="47" borderId="0" applyNumberFormat="0" applyFont="0" applyBorder="0" applyAlignment="0" applyProtection="0"/>
    <xf numFmtId="177" fontId="132" fillId="0" borderId="55"/>
    <xf numFmtId="177" fontId="120" fillId="10" borderId="0"/>
    <xf numFmtId="192" fontId="96" fillId="0" borderId="0" applyFont="0" applyFill="0" applyBorder="0" applyAlignment="0" applyProtection="0">
      <alignment horizontal="right"/>
    </xf>
    <xf numFmtId="177" fontId="120" fillId="19" borderId="0"/>
    <xf numFmtId="217" fontId="80" fillId="0" borderId="0" applyFont="0" applyFill="0" applyBorder="0" applyAlignment="0" applyProtection="0"/>
    <xf numFmtId="4" fontId="236" fillId="0" borderId="0">
      <alignment horizontal="right"/>
    </xf>
    <xf numFmtId="177" fontId="5" fillId="0" borderId="0"/>
    <xf numFmtId="272" fontId="5" fillId="0" borderId="0" applyNumberFormat="0" applyFill="0" applyBorder="0" applyAlignment="0" applyProtection="0">
      <alignment horizontal="left"/>
    </xf>
    <xf numFmtId="209" fontId="2" fillId="0" borderId="0" applyFont="0" applyFill="0" applyBorder="0" applyAlignment="0" applyProtection="0"/>
    <xf numFmtId="177" fontId="239" fillId="19" borderId="0"/>
    <xf numFmtId="177" fontId="80" fillId="0" borderId="0"/>
    <xf numFmtId="177" fontId="80" fillId="0" borderId="0"/>
    <xf numFmtId="177" fontId="6" fillId="0" borderId="53">
      <alignment horizontal="centerContinuous"/>
    </xf>
    <xf numFmtId="177" fontId="126" fillId="0" borderId="53">
      <alignment horizontal="centerContinuous"/>
    </xf>
    <xf numFmtId="177" fontId="2" fillId="101" borderId="0" applyNumberFormat="0" applyFont="0" applyBorder="0" applyAlignment="0" applyProtection="0"/>
    <xf numFmtId="177" fontId="157" fillId="42" borderId="0" applyNumberFormat="0" applyBorder="0" applyAlignment="0" applyProtection="0">
      <alignment vertical="center"/>
    </xf>
    <xf numFmtId="177" fontId="242" fillId="114" borderId="0" applyNumberFormat="0"/>
    <xf numFmtId="177" fontId="130" fillId="42" borderId="0" applyNumberFormat="0" applyBorder="0" applyAlignment="0" applyProtection="0">
      <alignment vertical="center"/>
    </xf>
    <xf numFmtId="197" fontId="106" fillId="0" borderId="73"/>
    <xf numFmtId="288" fontId="108" fillId="0" borderId="7">
      <alignment horizontal="justify" vertical="top" wrapText="1"/>
    </xf>
    <xf numFmtId="177" fontId="138" fillId="53" borderId="10">
      <protection locked="0"/>
    </xf>
    <xf numFmtId="177" fontId="187" fillId="0" borderId="0"/>
    <xf numFmtId="177" fontId="210" fillId="19" borderId="0"/>
    <xf numFmtId="177" fontId="16" fillId="0" borderId="0"/>
    <xf numFmtId="177" fontId="6" fillId="0" borderId="0">
      <alignment vertical="center"/>
    </xf>
    <xf numFmtId="177" fontId="243" fillId="0" borderId="3">
      <alignment horizontal="center"/>
    </xf>
    <xf numFmtId="177" fontId="94" fillId="0" borderId="0">
      <protection locked="0"/>
    </xf>
    <xf numFmtId="177" fontId="16" fillId="0" borderId="0"/>
    <xf numFmtId="177" fontId="243" fillId="0" borderId="0">
      <alignment horizontal="center" vertical="center"/>
    </xf>
    <xf numFmtId="177" fontId="153" fillId="0" borderId="61"/>
    <xf numFmtId="40" fontId="245" fillId="0" borderId="0" applyBorder="0">
      <alignment horizontal="right"/>
    </xf>
    <xf numFmtId="177" fontId="138" fillId="53" borderId="10">
      <protection locked="0"/>
    </xf>
    <xf numFmtId="290" fontId="5" fillId="0" borderId="0" applyFont="0" applyFill="0" applyBorder="0" applyAlignment="0" applyProtection="0"/>
    <xf numFmtId="203" fontId="45" fillId="0" borderId="0"/>
    <xf numFmtId="203" fontId="45" fillId="0" borderId="0"/>
    <xf numFmtId="203" fontId="45" fillId="0" borderId="0"/>
    <xf numFmtId="203" fontId="45" fillId="0" borderId="0"/>
    <xf numFmtId="203" fontId="45" fillId="0" borderId="0"/>
    <xf numFmtId="177" fontId="138" fillId="53" borderId="10">
      <protection locked="0"/>
    </xf>
    <xf numFmtId="203" fontId="45" fillId="0" borderId="0"/>
    <xf numFmtId="203" fontId="45" fillId="0" borderId="0"/>
    <xf numFmtId="177" fontId="197" fillId="0" borderId="0" applyFill="0" applyBorder="0" applyProtection="0">
      <alignment horizontal="center" vertical="center"/>
    </xf>
    <xf numFmtId="177" fontId="197" fillId="0" borderId="0" applyFill="0" applyBorder="0" applyProtection="0"/>
    <xf numFmtId="177" fontId="120" fillId="19" borderId="0"/>
    <xf numFmtId="291" fontId="80" fillId="0" borderId="0" applyFill="0" applyBorder="0" applyAlignment="0"/>
    <xf numFmtId="284" fontId="80" fillId="0" borderId="0" applyFill="0" applyBorder="0" applyAlignment="0"/>
    <xf numFmtId="218" fontId="80" fillId="0" borderId="0" applyFont="0" applyFill="0" applyBorder="0" applyAlignment="0" applyProtection="0"/>
    <xf numFmtId="177" fontId="109" fillId="19" borderId="0" applyNumberFormat="0" applyBorder="0" applyAlignment="0" applyProtection="0">
      <alignment vertical="center"/>
    </xf>
    <xf numFmtId="177" fontId="49" fillId="0" borderId="0">
      <alignment horizontal="center"/>
    </xf>
    <xf numFmtId="292" fontId="2" fillId="0" borderId="0" applyFont="0" applyFill="0" applyBorder="0" applyAlignment="0" applyProtection="0"/>
    <xf numFmtId="289" fontId="2" fillId="0" borderId="0" applyFont="0" applyFill="0" applyBorder="0" applyAlignment="0" applyProtection="0"/>
    <xf numFmtId="177" fontId="130" fillId="68" borderId="0" applyNumberFormat="0" applyBorder="0" applyAlignment="0" applyProtection="0">
      <alignment vertical="center"/>
    </xf>
    <xf numFmtId="177" fontId="16" fillId="0" borderId="1" applyNumberFormat="0" applyFont="0" applyFill="0" applyAlignment="0" applyProtection="0">
      <alignment horizontal="center"/>
    </xf>
    <xf numFmtId="177" fontId="16" fillId="0" borderId="1" applyNumberFormat="0" applyFont="0" applyFill="0" applyProtection="0">
      <alignment horizontal="centerContinuous"/>
    </xf>
    <xf numFmtId="177" fontId="116" fillId="42" borderId="0" applyNumberFormat="0" applyBorder="0" applyAlignment="0" applyProtection="0">
      <alignment vertical="center"/>
    </xf>
    <xf numFmtId="177" fontId="16" fillId="0" borderId="1" applyNumberFormat="0" applyFont="0" applyFill="0" applyProtection="0">
      <alignment horizontal="centerContinuous"/>
    </xf>
    <xf numFmtId="9" fontId="247" fillId="0" borderId="0" applyNumberFormat="0" applyFill="0" applyBorder="0" applyAlignment="0">
      <protection locked="0"/>
    </xf>
    <xf numFmtId="181" fontId="2" fillId="0" borderId="0" applyFont="0" applyFill="0" applyBorder="0" applyAlignment="0" applyProtection="0"/>
    <xf numFmtId="177" fontId="167" fillId="0" borderId="0" applyNumberFormat="0" applyFont="0" applyFill="0" applyBorder="0" applyProtection="0">
      <alignment horizontal="center" vertical="center" wrapText="1"/>
    </xf>
    <xf numFmtId="9" fontId="80" fillId="0" borderId="0" applyFont="0" applyFill="0" applyBorder="0" applyAlignment="0" applyProtection="0"/>
    <xf numFmtId="293" fontId="95" fillId="0" borderId="0"/>
    <xf numFmtId="294" fontId="95" fillId="0" borderId="0" applyFont="0" applyFill="0" applyBorder="0" applyProtection="0">
      <alignment horizontal="right"/>
    </xf>
    <xf numFmtId="209" fontId="106" fillId="0" borderId="14" applyFill="0" applyBorder="0" applyAlignment="0" applyProtection="0"/>
    <xf numFmtId="9" fontId="248" fillId="0" borderId="0" applyFont="0" applyFill="0" applyBorder="0" applyAlignment="0" applyProtection="0"/>
    <xf numFmtId="177" fontId="16" fillId="0" borderId="0"/>
    <xf numFmtId="177" fontId="13" fillId="0" borderId="0"/>
    <xf numFmtId="176" fontId="16" fillId="0" borderId="0" applyFont="0" applyFill="0" applyBorder="0" applyAlignment="0" applyProtection="0"/>
    <xf numFmtId="186" fontId="16" fillId="0" borderId="0" applyFont="0" applyFill="0" applyBorder="0" applyAlignment="0" applyProtection="0"/>
    <xf numFmtId="209" fontId="80" fillId="0" borderId="0" applyFont="0" applyFill="0" applyBorder="0" applyAlignment="0" applyProtection="0"/>
    <xf numFmtId="9" fontId="16" fillId="0" borderId="0" applyFont="0" applyFill="0" applyBorder="0" applyAlignment="0" applyProtection="0"/>
    <xf numFmtId="176" fontId="80" fillId="0" borderId="0" applyFont="0" applyFill="0" applyBorder="0" applyAlignment="0" applyProtection="0"/>
    <xf numFmtId="9" fontId="141" fillId="0" borderId="0" applyFont="0" applyFill="0" applyBorder="0" applyAlignment="0" applyProtection="0">
      <alignment vertical="center"/>
    </xf>
    <xf numFmtId="9" fontId="5" fillId="0" borderId="0" applyFont="0" applyFill="0" applyBorder="0" applyAlignment="0" applyProtection="0"/>
    <xf numFmtId="9" fontId="16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alignment vertical="center"/>
    </xf>
    <xf numFmtId="177" fontId="130" fillId="42" borderId="0" applyNumberFormat="0" applyBorder="0" applyAlignment="0" applyProtection="0">
      <alignment vertical="center"/>
    </xf>
    <xf numFmtId="9" fontId="5" fillId="0" borderId="0" applyFont="0" applyFill="0" applyBorder="0" applyAlignment="0" applyProtection="0"/>
    <xf numFmtId="209" fontId="80" fillId="0" borderId="0" applyFont="0" applyFill="0" applyBorder="0" applyAlignment="0" applyProtection="0"/>
    <xf numFmtId="9" fontId="16" fillId="0" borderId="0" applyFont="0" applyFill="0" applyBorder="0" applyAlignment="0" applyProtection="0"/>
    <xf numFmtId="9" fontId="160" fillId="0" borderId="0" applyFont="0" applyFill="0" applyBorder="0" applyAlignment="0" applyProtection="0">
      <alignment vertical="center"/>
    </xf>
    <xf numFmtId="274" fontId="178" fillId="0" borderId="0" applyFont="0" applyFill="0" applyBorder="0" applyAlignment="0" applyProtection="0"/>
    <xf numFmtId="177" fontId="80" fillId="0" borderId="7" applyNumberFormat="0" applyFill="0" applyProtection="0">
      <alignment horizontal="right"/>
    </xf>
    <xf numFmtId="177" fontId="237" fillId="0" borderId="47" applyNumberFormat="0" applyFill="0" applyAlignment="0" applyProtection="0">
      <alignment vertical="center"/>
    </xf>
    <xf numFmtId="177" fontId="238" fillId="0" borderId="72" applyNumberFormat="0" applyFill="0" applyAlignment="0" applyProtection="0">
      <alignment vertical="center"/>
    </xf>
    <xf numFmtId="176" fontId="5" fillId="0" borderId="0" applyFont="0" applyFill="0" applyBorder="0" applyAlignment="0" applyProtection="0"/>
    <xf numFmtId="177" fontId="238" fillId="0" borderId="0" applyNumberFormat="0" applyFill="0" applyBorder="0" applyAlignment="0" applyProtection="0">
      <alignment vertical="center"/>
    </xf>
    <xf numFmtId="177" fontId="208" fillId="0" borderId="0" applyNumberFormat="0" applyFill="0" applyBorder="0" applyAlignment="0" applyProtection="0">
      <alignment vertical="center"/>
    </xf>
    <xf numFmtId="177" fontId="240" fillId="0" borderId="7" applyNumberFormat="0" applyFill="0" applyProtection="0">
      <alignment horizontal="center"/>
    </xf>
    <xf numFmtId="177" fontId="109" fillId="34" borderId="0" applyNumberFormat="0" applyBorder="0" applyAlignment="0" applyProtection="0">
      <alignment vertical="center"/>
    </xf>
    <xf numFmtId="177" fontId="241" fillId="0" borderId="0" applyNumberFormat="0" applyFill="0" applyBorder="0" applyAlignment="0" applyProtection="0"/>
    <xf numFmtId="177" fontId="172" fillId="0" borderId="6" applyNumberFormat="0" applyFill="0" applyProtection="0">
      <alignment horizontal="center"/>
    </xf>
    <xf numFmtId="177" fontId="109" fillId="34" borderId="0" applyNumberFormat="0" applyBorder="0" applyAlignment="0" applyProtection="0">
      <alignment vertical="center"/>
    </xf>
    <xf numFmtId="177" fontId="109" fillId="34" borderId="0" applyNumberFormat="0" applyBorder="0" applyAlignment="0" applyProtection="0">
      <alignment vertical="center"/>
    </xf>
    <xf numFmtId="177" fontId="109" fillId="34" borderId="0" applyNumberFormat="0" applyBorder="0" applyAlignment="0" applyProtection="0">
      <alignment vertical="center"/>
    </xf>
    <xf numFmtId="177" fontId="109" fillId="34" borderId="0" applyNumberFormat="0" applyBorder="0" applyAlignment="0" applyProtection="0">
      <alignment vertical="center"/>
    </xf>
    <xf numFmtId="177" fontId="109" fillId="34" borderId="0" applyNumberFormat="0" applyBorder="0" applyAlignment="0" applyProtection="0">
      <alignment vertical="center"/>
    </xf>
    <xf numFmtId="177" fontId="109" fillId="34" borderId="0" applyNumberFormat="0" applyBorder="0" applyAlignment="0" applyProtection="0">
      <alignment vertical="center"/>
    </xf>
    <xf numFmtId="177" fontId="109" fillId="34" borderId="0" applyNumberFormat="0" applyBorder="0" applyAlignment="0" applyProtection="0">
      <alignment vertical="center"/>
    </xf>
    <xf numFmtId="177" fontId="109" fillId="34" borderId="0" applyNumberFormat="0" applyBorder="0" applyAlignment="0" applyProtection="0">
      <alignment vertical="center"/>
    </xf>
    <xf numFmtId="177" fontId="244" fillId="34" borderId="0" applyNumberFormat="0" applyBorder="0" applyAlignment="0" applyProtection="0">
      <alignment vertical="center"/>
    </xf>
    <xf numFmtId="177" fontId="109" fillId="34" borderId="0" applyNumberFormat="0" applyBorder="0" applyAlignment="0" applyProtection="0">
      <alignment vertical="center"/>
    </xf>
    <xf numFmtId="177" fontId="109" fillId="34" borderId="0" applyNumberFormat="0" applyBorder="0" applyAlignment="0" applyProtection="0">
      <alignment vertical="center"/>
    </xf>
    <xf numFmtId="177" fontId="109" fillId="34" borderId="0" applyNumberFormat="0" applyBorder="0" applyAlignment="0" applyProtection="0">
      <alignment vertical="center"/>
    </xf>
    <xf numFmtId="177" fontId="109" fillId="34" borderId="0" applyNumberFormat="0" applyBorder="0" applyAlignment="0" applyProtection="0">
      <alignment vertical="center"/>
    </xf>
    <xf numFmtId="177" fontId="246" fillId="115" borderId="0" applyNumberFormat="0" applyBorder="0" applyAlignment="0" applyProtection="0"/>
    <xf numFmtId="177" fontId="109" fillId="34" borderId="0" applyNumberFormat="0" applyBorder="0" applyAlignment="0" applyProtection="0">
      <alignment vertical="center"/>
    </xf>
    <xf numFmtId="177" fontId="109" fillId="34" borderId="0" applyNumberFormat="0" applyBorder="0" applyAlignment="0" applyProtection="0">
      <alignment vertical="center"/>
    </xf>
    <xf numFmtId="177" fontId="109" fillId="34" borderId="0" applyNumberFormat="0" applyBorder="0" applyAlignment="0" applyProtection="0">
      <alignment vertical="center"/>
    </xf>
    <xf numFmtId="177" fontId="206" fillId="34" borderId="0" applyNumberFormat="0" applyBorder="0" applyAlignment="0" applyProtection="0">
      <alignment vertical="center"/>
    </xf>
    <xf numFmtId="177" fontId="109" fillId="34" borderId="0" applyNumberFormat="0" applyBorder="0" applyAlignment="0" applyProtection="0">
      <alignment vertical="center"/>
    </xf>
    <xf numFmtId="177" fontId="109" fillId="34" borderId="0" applyNumberFormat="0" applyBorder="0" applyAlignment="0" applyProtection="0">
      <alignment vertical="center"/>
    </xf>
    <xf numFmtId="177" fontId="109" fillId="34" borderId="0" applyNumberFormat="0" applyBorder="0" applyAlignment="0" applyProtection="0">
      <alignment vertical="center"/>
    </xf>
    <xf numFmtId="177" fontId="5" fillId="0" borderId="0"/>
    <xf numFmtId="177" fontId="5" fillId="0" borderId="0">
      <alignment vertical="center"/>
    </xf>
    <xf numFmtId="177" fontId="191" fillId="0" borderId="0">
      <alignment vertical="center"/>
    </xf>
    <xf numFmtId="177" fontId="141" fillId="0" borderId="0">
      <alignment vertical="center"/>
    </xf>
    <xf numFmtId="177" fontId="141" fillId="0" borderId="0">
      <alignment vertical="center"/>
    </xf>
    <xf numFmtId="177" fontId="160" fillId="0" borderId="0">
      <alignment vertical="center"/>
    </xf>
    <xf numFmtId="177" fontId="160" fillId="0" borderId="0">
      <alignment vertical="center"/>
    </xf>
    <xf numFmtId="177" fontId="160" fillId="0" borderId="0">
      <alignment vertical="center"/>
    </xf>
    <xf numFmtId="177" fontId="11" fillId="0" borderId="0">
      <alignment vertical="center"/>
    </xf>
    <xf numFmtId="177" fontId="160" fillId="0" borderId="0">
      <alignment vertical="center"/>
    </xf>
    <xf numFmtId="177" fontId="16" fillId="0" borderId="0"/>
    <xf numFmtId="177" fontId="5" fillId="0" borderId="0"/>
    <xf numFmtId="177" fontId="5" fillId="0" borderId="0">
      <alignment vertical="center"/>
    </xf>
    <xf numFmtId="177" fontId="6" fillId="0" borderId="0">
      <alignment vertical="center"/>
    </xf>
    <xf numFmtId="177" fontId="11" fillId="0" borderId="0">
      <alignment vertical="center"/>
    </xf>
    <xf numFmtId="177" fontId="16" fillId="0" borderId="0" applyNumberFormat="0" applyFill="0" applyBorder="0" applyAlignment="0" applyProtection="0"/>
    <xf numFmtId="177" fontId="5" fillId="0" borderId="0"/>
    <xf numFmtId="177" fontId="249" fillId="0" borderId="0">
      <alignment vertical="center"/>
    </xf>
    <xf numFmtId="177" fontId="141" fillId="0" borderId="0">
      <alignment vertical="center"/>
    </xf>
    <xf numFmtId="177" fontId="5" fillId="0" borderId="0">
      <alignment vertical="top"/>
    </xf>
    <xf numFmtId="177" fontId="48" fillId="0" borderId="0">
      <protection locked="0"/>
    </xf>
    <xf numFmtId="177" fontId="48" fillId="0" borderId="0">
      <protection locked="0"/>
    </xf>
    <xf numFmtId="177" fontId="48" fillId="0" borderId="0">
      <protection locked="0"/>
    </xf>
    <xf numFmtId="177" fontId="48" fillId="0" borderId="0">
      <protection locked="0"/>
    </xf>
    <xf numFmtId="177" fontId="48" fillId="0" borderId="0">
      <protection locked="0"/>
    </xf>
    <xf numFmtId="177" fontId="48" fillId="0" borderId="0">
      <protection locked="0"/>
    </xf>
    <xf numFmtId="177" fontId="48" fillId="0" borderId="0">
      <protection locked="0"/>
    </xf>
    <xf numFmtId="177" fontId="48" fillId="0" borderId="0">
      <protection locked="0"/>
    </xf>
    <xf numFmtId="177" fontId="48" fillId="0" borderId="0">
      <protection locked="0"/>
    </xf>
    <xf numFmtId="177" fontId="48" fillId="0" borderId="0">
      <protection locked="0"/>
    </xf>
    <xf numFmtId="177" fontId="48" fillId="0" borderId="0">
      <protection locked="0"/>
    </xf>
    <xf numFmtId="177" fontId="48" fillId="0" borderId="0">
      <protection locked="0"/>
    </xf>
    <xf numFmtId="177" fontId="48" fillId="0" borderId="0">
      <protection locked="0"/>
    </xf>
    <xf numFmtId="177" fontId="48" fillId="0" borderId="0">
      <protection locked="0"/>
    </xf>
    <xf numFmtId="177" fontId="48" fillId="0" borderId="0">
      <protection locked="0"/>
    </xf>
    <xf numFmtId="177" fontId="5" fillId="0" borderId="0"/>
    <xf numFmtId="177" fontId="158" fillId="0" borderId="0">
      <alignment vertical="center"/>
    </xf>
    <xf numFmtId="177" fontId="80" fillId="0" borderId="0"/>
    <xf numFmtId="177" fontId="48" fillId="0" borderId="0">
      <protection locked="0"/>
    </xf>
    <xf numFmtId="177" fontId="48" fillId="0" borderId="0">
      <protection locked="0"/>
    </xf>
    <xf numFmtId="177" fontId="130" fillId="42" borderId="0" applyNumberFormat="0" applyBorder="0" applyAlignment="0" applyProtection="0">
      <alignment vertical="center"/>
    </xf>
    <xf numFmtId="177" fontId="48" fillId="0" borderId="0">
      <protection locked="0"/>
    </xf>
    <xf numFmtId="177" fontId="48" fillId="0" borderId="0">
      <protection locked="0"/>
    </xf>
    <xf numFmtId="177" fontId="48" fillId="0" borderId="0">
      <protection locked="0"/>
    </xf>
    <xf numFmtId="177" fontId="48" fillId="0" borderId="0">
      <protection locked="0"/>
    </xf>
    <xf numFmtId="177" fontId="5" fillId="0" borderId="0"/>
    <xf numFmtId="177" fontId="141" fillId="0" borderId="0">
      <alignment vertical="center"/>
    </xf>
    <xf numFmtId="177" fontId="16" fillId="0" borderId="0" applyNumberFormat="0" applyFill="0" applyBorder="0" applyAlignment="0" applyProtection="0"/>
    <xf numFmtId="177" fontId="48" fillId="0" borderId="0">
      <protection locked="0"/>
    </xf>
    <xf numFmtId="177" fontId="48" fillId="0" borderId="0">
      <protection locked="0"/>
    </xf>
    <xf numFmtId="177" fontId="48" fillId="0" borderId="0">
      <protection locked="0"/>
    </xf>
    <xf numFmtId="177" fontId="48" fillId="0" borderId="0">
      <protection locked="0"/>
    </xf>
    <xf numFmtId="177" fontId="16" fillId="0" borderId="0" applyNumberFormat="0" applyFill="0" applyBorder="0" applyAlignment="0" applyProtection="0"/>
    <xf numFmtId="177" fontId="5" fillId="0" borderId="0"/>
    <xf numFmtId="177" fontId="5" fillId="0" borderId="0"/>
    <xf numFmtId="177" fontId="5" fillId="0" borderId="0"/>
    <xf numFmtId="177" fontId="160" fillId="0" borderId="0">
      <alignment vertical="center"/>
    </xf>
    <xf numFmtId="177" fontId="80" fillId="0" borderId="0"/>
    <xf numFmtId="177" fontId="5" fillId="0" borderId="0"/>
    <xf numFmtId="177" fontId="16" fillId="0" borderId="0"/>
    <xf numFmtId="177" fontId="5" fillId="0" borderId="0"/>
    <xf numFmtId="177" fontId="5" fillId="0" borderId="0"/>
    <xf numFmtId="177" fontId="5" fillId="0" borderId="0">
      <alignment vertical="center"/>
    </xf>
    <xf numFmtId="177" fontId="5" fillId="0" borderId="0"/>
    <xf numFmtId="177" fontId="16" fillId="0" borderId="0" applyNumberFormat="0" applyFill="0" applyBorder="0" applyAlignment="0" applyProtection="0"/>
    <xf numFmtId="177" fontId="5" fillId="0" borderId="0"/>
    <xf numFmtId="177" fontId="160" fillId="0" borderId="0">
      <alignment vertical="center"/>
    </xf>
    <xf numFmtId="177" fontId="141" fillId="0" borderId="0">
      <alignment vertical="center"/>
    </xf>
    <xf numFmtId="177" fontId="141" fillId="0" borderId="0">
      <alignment vertical="center"/>
    </xf>
    <xf numFmtId="177" fontId="5" fillId="0" borderId="0">
      <alignment vertical="center"/>
    </xf>
    <xf numFmtId="177" fontId="5" fillId="0" borderId="0"/>
    <xf numFmtId="177" fontId="141" fillId="0" borderId="0">
      <alignment vertical="center"/>
    </xf>
    <xf numFmtId="177" fontId="5" fillId="0" borderId="0"/>
    <xf numFmtId="177" fontId="141" fillId="0" borderId="0">
      <alignment vertical="center"/>
    </xf>
    <xf numFmtId="177" fontId="16" fillId="0" borderId="0" applyNumberFormat="0" applyFill="0" applyBorder="0" applyAlignment="0" applyProtection="0"/>
    <xf numFmtId="177" fontId="5" fillId="0" borderId="0"/>
    <xf numFmtId="177" fontId="5" fillId="0" borderId="0"/>
    <xf numFmtId="177" fontId="5" fillId="0" borderId="0"/>
    <xf numFmtId="177" fontId="5" fillId="0" borderId="0">
      <alignment vertical="center"/>
    </xf>
    <xf numFmtId="177" fontId="5" fillId="0" borderId="0"/>
    <xf numFmtId="177" fontId="5" fillId="0" borderId="0"/>
    <xf numFmtId="177" fontId="16" fillId="0" borderId="0" applyBorder="0"/>
    <xf numFmtId="177" fontId="5" fillId="0" borderId="0"/>
    <xf numFmtId="177" fontId="5" fillId="0" borderId="0"/>
    <xf numFmtId="177" fontId="5" fillId="0" borderId="0"/>
    <xf numFmtId="177" fontId="80" fillId="0" borderId="0">
      <alignment vertical="top"/>
    </xf>
    <xf numFmtId="177" fontId="16" fillId="0" borderId="0"/>
    <xf numFmtId="177" fontId="250" fillId="0" borderId="0" applyNumberFormat="0" applyFill="0" applyBorder="0" applyAlignment="0" applyProtection="0">
      <alignment vertical="top"/>
      <protection locked="0"/>
    </xf>
    <xf numFmtId="177" fontId="251" fillId="0" borderId="0" applyNumberFormat="0" applyFill="0" applyBorder="0" applyAlignment="0" applyProtection="0">
      <alignment vertical="top"/>
      <protection locked="0"/>
    </xf>
    <xf numFmtId="177" fontId="251" fillId="0" borderId="0" applyNumberFormat="0" applyFill="0" applyBorder="0" applyAlignment="0" applyProtection="0">
      <alignment vertical="top"/>
      <protection locked="0"/>
    </xf>
    <xf numFmtId="177" fontId="252" fillId="0" borderId="0" applyNumberFormat="0" applyFill="0" applyBorder="0" applyAlignment="0" applyProtection="0">
      <alignment vertical="top"/>
      <protection locked="0"/>
    </xf>
    <xf numFmtId="177" fontId="222" fillId="0" borderId="0" applyNumberFormat="0" applyFill="0" applyBorder="0" applyAlignment="0" applyProtection="0">
      <alignment vertical="top"/>
      <protection locked="0"/>
    </xf>
    <xf numFmtId="177" fontId="222" fillId="0" borderId="0" applyNumberFormat="0" applyFill="0" applyBorder="0" applyAlignment="0" applyProtection="0">
      <alignment vertical="top"/>
      <protection locked="0"/>
    </xf>
    <xf numFmtId="177" fontId="5" fillId="0" borderId="0" applyNumberFormat="0" applyFill="0" applyBorder="0" applyAlignment="0" applyProtection="0"/>
    <xf numFmtId="177" fontId="197" fillId="0" borderId="0" applyNumberFormat="0" applyFill="0" applyBorder="0" applyAlignment="0" applyProtection="0"/>
    <xf numFmtId="177" fontId="4" fillId="0" borderId="0" applyFill="0" applyBorder="0" applyAlignment="0"/>
    <xf numFmtId="177" fontId="4" fillId="0" borderId="0" applyFill="0" applyBorder="0" applyAlignment="0"/>
    <xf numFmtId="177" fontId="130" fillId="42" borderId="0" applyNumberFormat="0" applyBorder="0" applyAlignment="0" applyProtection="0">
      <alignment vertical="center"/>
    </xf>
    <xf numFmtId="177" fontId="130" fillId="42" borderId="0" applyNumberFormat="0" applyBorder="0" applyAlignment="0" applyProtection="0">
      <alignment vertical="center"/>
    </xf>
    <xf numFmtId="177" fontId="130" fillId="42" borderId="0" applyNumberFormat="0" applyBorder="0" applyAlignment="0" applyProtection="0">
      <alignment vertical="center"/>
    </xf>
    <xf numFmtId="177" fontId="130" fillId="42" borderId="0" applyNumberFormat="0" applyBorder="0" applyAlignment="0" applyProtection="0">
      <alignment vertical="center"/>
    </xf>
    <xf numFmtId="177" fontId="130" fillId="42" borderId="0" applyNumberFormat="0" applyBorder="0" applyAlignment="0" applyProtection="0">
      <alignment vertical="center"/>
    </xf>
    <xf numFmtId="177" fontId="130" fillId="42" borderId="0" applyNumberFormat="0" applyBorder="0" applyAlignment="0" applyProtection="0">
      <alignment vertical="center"/>
    </xf>
    <xf numFmtId="177" fontId="130" fillId="42" borderId="0" applyNumberFormat="0" applyBorder="0" applyAlignment="0" applyProtection="0">
      <alignment vertical="center"/>
    </xf>
    <xf numFmtId="177" fontId="173" fillId="42" borderId="0" applyNumberFormat="0" applyBorder="0" applyAlignment="0" applyProtection="0">
      <alignment vertical="center"/>
    </xf>
    <xf numFmtId="177" fontId="157" fillId="42" borderId="0" applyNumberFormat="0" applyBorder="0" applyAlignment="0" applyProtection="0">
      <alignment vertical="center"/>
    </xf>
    <xf numFmtId="177" fontId="130" fillId="42" borderId="0" applyNumberFormat="0" applyBorder="0" applyAlignment="0" applyProtection="0">
      <alignment vertical="center"/>
    </xf>
    <xf numFmtId="177" fontId="130" fillId="42" borderId="0" applyNumberFormat="0" applyBorder="0" applyAlignment="0" applyProtection="0">
      <alignment vertical="center"/>
    </xf>
    <xf numFmtId="177" fontId="157" fillId="67" borderId="0" applyNumberFormat="0" applyBorder="0" applyAlignment="0" applyProtection="0"/>
    <xf numFmtId="177" fontId="130" fillId="42" borderId="0" applyNumberFormat="0" applyBorder="0" applyAlignment="0" applyProtection="0">
      <alignment vertical="center"/>
    </xf>
    <xf numFmtId="177" fontId="130" fillId="42" borderId="0" applyNumberFormat="0" applyBorder="0" applyAlignment="0" applyProtection="0">
      <alignment vertical="center"/>
    </xf>
    <xf numFmtId="177" fontId="130" fillId="42" borderId="0" applyNumberFormat="0" applyBorder="0" applyAlignment="0" applyProtection="0">
      <alignment vertical="center"/>
    </xf>
    <xf numFmtId="177" fontId="130" fillId="42" borderId="0" applyNumberFormat="0" applyBorder="0" applyAlignment="0" applyProtection="0">
      <alignment vertical="center"/>
    </xf>
    <xf numFmtId="177" fontId="130" fillId="42" borderId="0" applyNumberFormat="0" applyBorder="0" applyAlignment="0" applyProtection="0">
      <alignment vertical="center"/>
    </xf>
    <xf numFmtId="177" fontId="130" fillId="42" borderId="0" applyNumberFormat="0" applyBorder="0" applyAlignment="0" applyProtection="0">
      <alignment vertical="center"/>
    </xf>
    <xf numFmtId="197" fontId="5" fillId="0" borderId="0" applyFont="0" applyFill="0" applyBorder="0" applyAlignment="0" applyProtection="0">
      <alignment vertical="center"/>
    </xf>
    <xf numFmtId="177" fontId="130" fillId="42" borderId="0" applyNumberFormat="0" applyBorder="0" applyAlignment="0" applyProtection="0">
      <alignment vertical="center"/>
    </xf>
    <xf numFmtId="177" fontId="148" fillId="0" borderId="58" applyNumberFormat="0" applyFill="0" applyAlignment="0" applyProtection="0">
      <alignment vertical="center"/>
    </xf>
    <xf numFmtId="198" fontId="5" fillId="0" borderId="0" applyFont="0" applyFill="0" applyBorder="0" applyAlignment="0" applyProtection="0">
      <alignment vertical="center"/>
    </xf>
    <xf numFmtId="214" fontId="80" fillId="0" borderId="0" applyFont="0" applyFill="0" applyBorder="0" applyAlignment="0" applyProtection="0"/>
    <xf numFmtId="198" fontId="5" fillId="0" borderId="0" applyFont="0" applyFill="0" applyBorder="0" applyAlignment="0" applyProtection="0"/>
    <xf numFmtId="214" fontId="80" fillId="0" borderId="0" applyFont="0" applyFill="0" applyBorder="0" applyAlignment="0" applyProtection="0"/>
    <xf numFmtId="236" fontId="149" fillId="0" borderId="0" applyFont="0" applyFill="0" applyBorder="0" applyAlignment="0" applyProtection="0"/>
    <xf numFmtId="177" fontId="159" fillId="18" borderId="45" applyNumberFormat="0" applyAlignment="0" applyProtection="0">
      <alignment vertical="center"/>
    </xf>
    <xf numFmtId="177" fontId="146" fillId="0" borderId="0" applyNumberFormat="0" applyFill="0" applyBorder="0" applyAlignment="0" applyProtection="0">
      <alignment vertical="center"/>
    </xf>
    <xf numFmtId="177" fontId="172" fillId="0" borderId="6" applyNumberFormat="0" applyFill="0" applyProtection="0">
      <alignment horizontal="left"/>
    </xf>
    <xf numFmtId="177" fontId="117" fillId="0" borderId="0" applyNumberFormat="0" applyFill="0" applyBorder="0" applyAlignment="0" applyProtection="0">
      <alignment vertical="center"/>
    </xf>
    <xf numFmtId="177" fontId="104" fillId="0" borderId="46" applyNumberFormat="0" applyFill="0" applyAlignment="0" applyProtection="0">
      <alignment vertical="center"/>
    </xf>
    <xf numFmtId="238" fontId="80" fillId="0" borderId="0" applyFont="0" applyFill="0" applyBorder="0" applyAlignment="0" applyProtection="0"/>
    <xf numFmtId="38" fontId="175" fillId="0" borderId="0" applyFont="0" applyFill="0" applyBorder="0" applyAlignment="0" applyProtection="0"/>
    <xf numFmtId="274" fontId="176" fillId="0" borderId="0" applyFont="0" applyFill="0" applyBorder="0" applyAlignment="0" applyProtection="0"/>
    <xf numFmtId="236" fontId="16" fillId="0" borderId="0" applyFont="0" applyFill="0" applyBorder="0" applyAlignment="0" applyProtection="0"/>
    <xf numFmtId="211" fontId="16" fillId="0" borderId="0" applyFont="0" applyFill="0" applyBorder="0" applyAlignment="0" applyProtection="0"/>
    <xf numFmtId="177" fontId="199" fillId="0" borderId="0"/>
    <xf numFmtId="209" fontId="2" fillId="0" borderId="0" applyFont="0" applyFill="0" applyBorder="0" applyAlignment="0" applyProtection="0"/>
    <xf numFmtId="209" fontId="80" fillId="0" borderId="0" applyFont="0" applyFill="0" applyBorder="0" applyAlignment="0" applyProtection="0"/>
    <xf numFmtId="197" fontId="80" fillId="0" borderId="0" applyFont="0" applyFill="0" applyBorder="0" applyAlignment="0" applyProtection="0"/>
    <xf numFmtId="197" fontId="80" fillId="0" borderId="0" applyFont="0" applyFill="0" applyBorder="0" applyAlignment="0" applyProtection="0"/>
    <xf numFmtId="200" fontId="5" fillId="0" borderId="0" applyFont="0" applyFill="0" applyBorder="0" applyAlignment="0" applyProtection="0">
      <alignment vertical="center"/>
    </xf>
    <xf numFmtId="197" fontId="141" fillId="0" borderId="0" applyFont="0" applyFill="0" applyBorder="0" applyAlignment="0" applyProtection="0">
      <alignment vertical="center"/>
    </xf>
    <xf numFmtId="197" fontId="16" fillId="0" borderId="0" applyFont="0" applyFill="0" applyBorder="0" applyAlignment="0" applyProtection="0">
      <alignment vertical="center"/>
    </xf>
    <xf numFmtId="295" fontId="5" fillId="0" borderId="0" applyFont="0" applyFill="0" applyBorder="0" applyAlignment="0" applyProtection="0"/>
    <xf numFmtId="295" fontId="5" fillId="0" borderId="0" applyFont="0" applyFill="0" applyBorder="0" applyAlignment="0" applyProtection="0"/>
    <xf numFmtId="296" fontId="5" fillId="0" borderId="0" applyFont="0" applyFill="0" applyBorder="0" applyAlignment="0" applyProtection="0"/>
    <xf numFmtId="176" fontId="5" fillId="0" borderId="0" applyFont="0" applyFill="0" applyBorder="0" applyAlignment="0" applyProtection="0"/>
    <xf numFmtId="197" fontId="5" fillId="0" borderId="0" applyFont="0" applyFill="0" applyBorder="0" applyAlignment="0" applyProtection="0"/>
    <xf numFmtId="177" fontId="5" fillId="0" borderId="0" applyFont="0" applyFill="0" applyBorder="0" applyAlignment="0" applyProtection="0"/>
    <xf numFmtId="177" fontId="4" fillId="0" borderId="0" applyFont="0" applyFill="0" applyBorder="0" applyAlignment="0" applyProtection="0"/>
    <xf numFmtId="200" fontId="158" fillId="0" borderId="0" applyBorder="0" applyProtection="0"/>
    <xf numFmtId="197" fontId="5" fillId="0" borderId="0" applyFont="0" applyFill="0" applyBorder="0" applyAlignment="0" applyProtection="0"/>
    <xf numFmtId="197" fontId="160" fillId="0" borderId="0" applyFont="0" applyFill="0" applyBorder="0" applyAlignment="0" applyProtection="0"/>
    <xf numFmtId="186" fontId="80" fillId="0" borderId="0" applyFont="0" applyFill="0" applyBorder="0" applyAlignment="0" applyProtection="0"/>
    <xf numFmtId="200" fontId="158" fillId="0" borderId="0" applyFont="0" applyFill="0" applyBorder="0" applyAlignment="0" applyProtection="0"/>
    <xf numFmtId="176" fontId="5" fillId="0" borderId="0" applyFont="0" applyFill="0" applyBorder="0" applyAlignment="0" applyProtection="0"/>
    <xf numFmtId="200" fontId="5" fillId="0" borderId="0" applyFont="0" applyFill="0" applyBorder="0" applyAlignment="0" applyProtection="0">
      <alignment vertical="center"/>
    </xf>
    <xf numFmtId="197" fontId="5" fillId="0" borderId="0" applyFont="0" applyFill="0" applyBorder="0" applyAlignment="0" applyProtection="0"/>
    <xf numFmtId="186" fontId="141" fillId="0" borderId="0" applyFont="0" applyFill="0" applyBorder="0" applyAlignment="0" applyProtection="0">
      <alignment vertical="center"/>
    </xf>
    <xf numFmtId="197" fontId="16" fillId="0" borderId="0" applyFont="0" applyFill="0" applyBorder="0" applyAlignment="0" applyProtection="0"/>
    <xf numFmtId="197" fontId="5" fillId="0" borderId="0" applyFont="0" applyFill="0" applyBorder="0" applyAlignment="0" applyProtection="0"/>
    <xf numFmtId="186" fontId="160" fillId="0" borderId="0" applyFont="0" applyFill="0" applyBorder="0" applyAlignment="0" applyProtection="0">
      <alignment vertical="center"/>
    </xf>
    <xf numFmtId="197" fontId="80" fillId="0" borderId="0" applyFont="0" applyFill="0" applyBorder="0" applyAlignment="0" applyProtection="0">
      <alignment vertical="center"/>
    </xf>
    <xf numFmtId="197" fontId="16" fillId="0" borderId="0" applyFont="0" applyFill="0" applyBorder="0" applyAlignment="0" applyProtection="0"/>
    <xf numFmtId="197" fontId="80" fillId="0" borderId="0" applyFont="0" applyFill="0" applyBorder="0" applyAlignment="0" applyProtection="0">
      <alignment vertical="center"/>
    </xf>
    <xf numFmtId="197" fontId="80" fillId="0" borderId="0" applyFont="0" applyFill="0" applyBorder="0" applyAlignment="0" applyProtection="0"/>
    <xf numFmtId="176" fontId="141" fillId="0" borderId="0" applyFont="0" applyFill="0" applyBorder="0" applyAlignment="0" applyProtection="0">
      <alignment vertical="center"/>
    </xf>
    <xf numFmtId="209" fontId="16" fillId="0" borderId="0" applyFont="0" applyFill="0" applyBorder="0" applyAlignment="0" applyProtection="0">
      <alignment vertical="center"/>
    </xf>
    <xf numFmtId="41" fontId="160" fillId="0" borderId="0" applyFont="0" applyFill="0" applyBorder="0" applyAlignment="0" applyProtection="0">
      <alignment vertical="center"/>
    </xf>
    <xf numFmtId="176" fontId="80" fillId="0" borderId="0" applyFont="0" applyFill="0" applyBorder="0" applyAlignment="0" applyProtection="0"/>
    <xf numFmtId="177" fontId="253" fillId="0" borderId="0"/>
    <xf numFmtId="177" fontId="166" fillId="116" borderId="0" applyNumberFormat="0" applyBorder="0" applyAlignment="0" applyProtection="0"/>
    <xf numFmtId="177" fontId="103" fillId="25" borderId="0" applyNumberFormat="0" applyBorder="0" applyAlignment="0" applyProtection="0">
      <alignment vertical="center"/>
    </xf>
    <xf numFmtId="177" fontId="103" fillId="41" borderId="0" applyNumberFormat="0" applyBorder="0" applyAlignment="0" applyProtection="0">
      <alignment vertical="center"/>
    </xf>
    <xf numFmtId="177" fontId="103" fillId="29" borderId="0" applyNumberFormat="0" applyBorder="0" applyAlignment="0" applyProtection="0">
      <alignment vertical="center"/>
    </xf>
    <xf numFmtId="177" fontId="103" fillId="57" borderId="0" applyNumberFormat="0" applyBorder="0" applyAlignment="0" applyProtection="0">
      <alignment vertical="center"/>
    </xf>
    <xf numFmtId="297" fontId="80" fillId="0" borderId="6" applyFill="0" applyProtection="0">
      <alignment horizontal="right"/>
    </xf>
    <xf numFmtId="177" fontId="80" fillId="0" borderId="7" applyNumberFormat="0" applyFill="0" applyProtection="0">
      <alignment horizontal="left"/>
    </xf>
    <xf numFmtId="298" fontId="167" fillId="0" borderId="0" applyFont="0" applyFill="0" applyBorder="0" applyAlignment="0" applyProtection="0"/>
    <xf numFmtId="177" fontId="16" fillId="0" borderId="0"/>
    <xf numFmtId="177" fontId="80" fillId="0" borderId="0"/>
    <xf numFmtId="177" fontId="16" fillId="0" borderId="0"/>
    <xf numFmtId="177" fontId="80" fillId="0" borderId="0">
      <alignment vertical="top"/>
    </xf>
    <xf numFmtId="177" fontId="175" fillId="0" borderId="0" applyFont="0" applyFill="0" applyBorder="0" applyAlignment="0" applyProtection="0"/>
    <xf numFmtId="40" fontId="178" fillId="0" borderId="0" applyFont="0" applyFill="0" applyBorder="0" applyAlignment="0" applyProtection="0"/>
    <xf numFmtId="177" fontId="141" fillId="109" borderId="48" applyNumberFormat="0" applyFont="0" applyAlignment="0" applyProtection="0">
      <alignment vertical="center"/>
    </xf>
    <xf numFmtId="177" fontId="141" fillId="109" borderId="48" applyNumberFormat="0" applyFont="0" applyAlignment="0" applyProtection="0">
      <alignment vertical="center"/>
    </xf>
    <xf numFmtId="177" fontId="81" fillId="109" borderId="48" applyNumberFormat="0" applyFont="0" applyAlignment="0" applyProtection="0">
      <alignment vertical="center"/>
    </xf>
    <xf numFmtId="186" fontId="80" fillId="0" borderId="3" applyNumberFormat="0"/>
    <xf numFmtId="177" fontId="254" fillId="0" borderId="0"/>
    <xf numFmtId="177" fontId="255" fillId="0" borderId="0" applyFont="0" applyFill="0" applyBorder="0" applyAlignment="0" applyProtection="0"/>
    <xf numFmtId="177" fontId="255" fillId="0" borderId="0" applyFont="0" applyFill="0" applyBorder="0" applyAlignment="0" applyProtection="0"/>
    <xf numFmtId="177" fontId="255" fillId="0" borderId="0" applyFont="0" applyFill="0" applyBorder="0" applyAlignment="0" applyProtection="0"/>
    <xf numFmtId="177" fontId="255" fillId="0" borderId="0" applyFont="0" applyFill="0" applyBorder="0" applyAlignment="0" applyProtection="0"/>
    <xf numFmtId="177" fontId="255" fillId="0" borderId="0"/>
  </cellStyleXfs>
  <cellXfs count="1092">
    <xf numFmtId="177" fontId="0" fillId="0" borderId="0" xfId="0" applyAlignment="1">
      <alignment vertical="center"/>
    </xf>
    <xf numFmtId="177" fontId="0" fillId="0" borderId="0" xfId="0" applyAlignment="1">
      <alignment horizontal="center" vertical="center"/>
    </xf>
    <xf numFmtId="177" fontId="1" fillId="0" borderId="0" xfId="1395" applyFont="1" applyAlignment="1" applyProtection="1">
      <alignment vertical="center"/>
      <protection hidden="1"/>
    </xf>
    <xf numFmtId="299" fontId="2" fillId="0" borderId="0" xfId="0" applyNumberFormat="1" applyFont="1" applyAlignment="1">
      <alignment vertical="center"/>
    </xf>
    <xf numFmtId="299" fontId="3" fillId="0" borderId="0" xfId="0" applyNumberFormat="1" applyFont="1" applyAlignment="1">
      <alignment horizontal="center" vertical="center" wrapText="1"/>
    </xf>
    <xf numFmtId="299" fontId="2" fillId="0" borderId="0" xfId="0" applyNumberFormat="1" applyFont="1" applyAlignment="1">
      <alignment horizontal="center" vertical="center"/>
    </xf>
    <xf numFmtId="299" fontId="2" fillId="0" borderId="0" xfId="0" applyNumberFormat="1" applyFont="1" applyAlignment="1">
      <alignment horizontal="left" vertical="center"/>
    </xf>
    <xf numFmtId="299" fontId="2" fillId="0" borderId="1" xfId="0" applyNumberFormat="1" applyFont="1" applyBorder="1" applyAlignment="1">
      <alignment horizontal="left" vertical="center"/>
    </xf>
    <xf numFmtId="299" fontId="2" fillId="0" borderId="2" xfId="0" applyNumberFormat="1" applyFont="1" applyBorder="1" applyAlignment="1">
      <alignment horizontal="center" vertical="center"/>
    </xf>
    <xf numFmtId="299" fontId="4" fillId="0" borderId="2" xfId="0" applyNumberFormat="1" applyFont="1" applyBorder="1" applyAlignment="1">
      <alignment horizontal="center" vertical="center"/>
    </xf>
    <xf numFmtId="299" fontId="4" fillId="0" borderId="3" xfId="0" applyNumberFormat="1" applyFont="1" applyBorder="1" applyAlignment="1">
      <alignment horizontal="center" vertical="center"/>
    </xf>
    <xf numFmtId="177" fontId="5" fillId="0" borderId="3" xfId="0" applyFont="1" applyBorder="1" applyAlignment="1">
      <alignment horizontal="center" vertical="center"/>
    </xf>
    <xf numFmtId="177" fontId="6" fillId="0" borderId="3" xfId="0" applyFont="1" applyBorder="1" applyAlignment="1">
      <alignment horizontal="center" vertical="center" wrapText="1"/>
    </xf>
    <xf numFmtId="49" fontId="6" fillId="0" borderId="3" xfId="0" applyNumberFormat="1" applyFont="1" applyBorder="1" applyAlignment="1">
      <alignment horizontal="left" vertical="center" wrapText="1"/>
    </xf>
    <xf numFmtId="300" fontId="6" fillId="0" borderId="3" xfId="0" applyNumberFormat="1" applyFont="1" applyBorder="1" applyAlignment="1">
      <alignment horizontal="center" vertical="center" wrapText="1"/>
    </xf>
    <xf numFmtId="197" fontId="6" fillId="0" borderId="3" xfId="0" applyNumberFormat="1" applyFont="1" applyBorder="1" applyAlignment="1">
      <alignment horizontal="right" vertical="center" wrapText="1"/>
    </xf>
    <xf numFmtId="177" fontId="0" fillId="0" borderId="3" xfId="0" applyBorder="1" applyAlignment="1">
      <alignment vertical="center"/>
    </xf>
    <xf numFmtId="197" fontId="0" fillId="0" borderId="3" xfId="25" applyFont="1" applyBorder="1" applyAlignment="1">
      <alignment vertical="center"/>
    </xf>
    <xf numFmtId="177" fontId="5" fillId="0" borderId="3" xfId="0" applyFont="1" applyBorder="1" applyAlignment="1">
      <alignment vertical="center"/>
    </xf>
    <xf numFmtId="299" fontId="2" fillId="2" borderId="0" xfId="0" applyNumberFormat="1" applyFont="1" applyFill="1" applyAlignment="1">
      <alignment vertical="center"/>
    </xf>
    <xf numFmtId="299" fontId="3" fillId="0" borderId="0" xfId="0" applyNumberFormat="1" applyFont="1" applyAlignment="1">
      <alignment vertical="center"/>
    </xf>
    <xf numFmtId="299" fontId="3" fillId="0" borderId="0" xfId="0" applyNumberFormat="1" applyFont="1" applyAlignment="1">
      <alignment horizontal="center" vertical="center"/>
    </xf>
    <xf numFmtId="299" fontId="2" fillId="0" borderId="4" xfId="0" applyNumberFormat="1" applyFont="1" applyBorder="1" applyAlignment="1">
      <alignment horizontal="center" vertical="center" wrapText="1"/>
    </xf>
    <xf numFmtId="299" fontId="4" fillId="0" borderId="0" xfId="0" applyNumberFormat="1" applyFont="1" applyAlignment="1">
      <alignment horizontal="center" vertical="center"/>
    </xf>
    <xf numFmtId="299" fontId="2" fillId="0" borderId="5" xfId="0" applyNumberFormat="1" applyFont="1" applyBorder="1" applyAlignment="1">
      <alignment horizontal="center" vertical="center"/>
    </xf>
    <xf numFmtId="299" fontId="2" fillId="0" borderId="6" xfId="0" applyNumberFormat="1" applyFont="1" applyBorder="1" applyAlignment="1">
      <alignment horizontal="center" vertical="center"/>
    </xf>
    <xf numFmtId="299" fontId="2" fillId="0" borderId="7" xfId="0" applyNumberFormat="1" applyFont="1" applyBorder="1" applyAlignment="1">
      <alignment horizontal="center" vertical="center"/>
    </xf>
    <xf numFmtId="299" fontId="2" fillId="0" borderId="6" xfId="0" applyNumberFormat="1" applyFont="1" applyBorder="1" applyAlignment="1">
      <alignment horizontal="right" vertical="center"/>
    </xf>
    <xf numFmtId="299" fontId="2" fillId="0" borderId="7" xfId="0" applyNumberFormat="1" applyFont="1" applyBorder="1" applyAlignment="1">
      <alignment vertical="center"/>
    </xf>
    <xf numFmtId="299" fontId="2" fillId="0" borderId="0" xfId="0" applyNumberFormat="1" applyFont="1" applyAlignment="1">
      <alignment horizontal="right" vertical="center"/>
    </xf>
    <xf numFmtId="299" fontId="2" fillId="0" borderId="6" xfId="0" applyNumberFormat="1" applyFont="1" applyBorder="1" applyAlignment="1">
      <alignment vertical="center"/>
    </xf>
    <xf numFmtId="299" fontId="4" fillId="0" borderId="0" xfId="0" applyNumberFormat="1" applyFont="1" applyAlignment="1">
      <alignment vertical="center"/>
    </xf>
    <xf numFmtId="299" fontId="2" fillId="0" borderId="7" xfId="0" applyNumberFormat="1" applyFont="1" applyBorder="1" applyAlignment="1">
      <alignment horizontal="right" vertical="center"/>
    </xf>
    <xf numFmtId="301" fontId="6" fillId="0" borderId="3" xfId="0" applyNumberFormat="1" applyFont="1" applyBorder="1" applyAlignment="1">
      <alignment horizontal="center" vertical="center" wrapText="1"/>
    </xf>
    <xf numFmtId="299" fontId="4" fillId="0" borderId="0" xfId="0" applyNumberFormat="1" applyFont="1" applyAlignment="1">
      <alignment horizontal="right" vertical="center"/>
    </xf>
    <xf numFmtId="299" fontId="7" fillId="0" borderId="0" xfId="0" applyNumberFormat="1" applyFont="1" applyAlignment="1">
      <alignment horizontal="center" vertical="center"/>
    </xf>
    <xf numFmtId="10" fontId="6" fillId="0" borderId="3" xfId="0" applyNumberFormat="1" applyFont="1" applyBorder="1" applyAlignment="1">
      <alignment horizontal="right" vertical="center" wrapText="1"/>
    </xf>
    <xf numFmtId="299" fontId="7" fillId="0" borderId="7" xfId="0" applyNumberFormat="1" applyFont="1" applyBorder="1" applyAlignment="1">
      <alignment vertical="center"/>
    </xf>
    <xf numFmtId="299" fontId="4" fillId="0" borderId="4" xfId="0" applyNumberFormat="1" applyFont="1" applyBorder="1" applyAlignment="1">
      <alignment horizontal="center" vertical="center" wrapText="1"/>
    </xf>
    <xf numFmtId="299" fontId="6" fillId="0" borderId="3" xfId="0" applyNumberFormat="1" applyFont="1" applyBorder="1" applyAlignment="1">
      <alignment horizontal="center" vertical="center" wrapText="1"/>
    </xf>
    <xf numFmtId="299" fontId="8" fillId="0" borderId="0" xfId="0" applyNumberFormat="1" applyFont="1" applyAlignment="1">
      <alignment horizontal="right" vertical="center"/>
    </xf>
    <xf numFmtId="299" fontId="2" fillId="0" borderId="3" xfId="0" applyNumberFormat="1" applyFont="1" applyBorder="1" applyAlignment="1">
      <alignment horizontal="center" vertical="center"/>
    </xf>
    <xf numFmtId="299" fontId="2" fillId="0" borderId="3" xfId="0" applyNumberFormat="1" applyFont="1" applyBorder="1" applyAlignment="1">
      <alignment vertical="center"/>
    </xf>
    <xf numFmtId="299" fontId="2" fillId="0" borderId="3" xfId="0" applyNumberFormat="1" applyFont="1" applyBorder="1" applyAlignment="1">
      <alignment horizontal="right" vertical="center"/>
    </xf>
    <xf numFmtId="299" fontId="2" fillId="0" borderId="8" xfId="0" applyNumberFormat="1" applyFont="1" applyBorder="1" applyAlignment="1">
      <alignment horizontal="center" vertical="center"/>
    </xf>
    <xf numFmtId="299" fontId="2" fillId="0" borderId="9" xfId="0" applyNumberFormat="1" applyFont="1" applyBorder="1" applyAlignment="1">
      <alignment horizontal="center" vertical="center"/>
    </xf>
    <xf numFmtId="299" fontId="2" fillId="0" borderId="4" xfId="0" applyNumberFormat="1" applyFont="1" applyBorder="1" applyAlignment="1">
      <alignment horizontal="center" vertical="center"/>
    </xf>
    <xf numFmtId="177" fontId="9" fillId="0" borderId="0" xfId="0" applyFont="1"/>
    <xf numFmtId="177" fontId="0" fillId="0" borderId="0" xfId="0"/>
    <xf numFmtId="299" fontId="2" fillId="0" borderId="9" xfId="0" applyNumberFormat="1" applyFont="1" applyBorder="1" applyAlignment="1">
      <alignment vertical="center"/>
    </xf>
    <xf numFmtId="299" fontId="2" fillId="0" borderId="9" xfId="0" applyNumberFormat="1" applyFont="1" applyBorder="1" applyAlignment="1">
      <alignment horizontal="right" vertical="center"/>
    </xf>
    <xf numFmtId="299" fontId="4" fillId="0" borderId="9" xfId="0" applyNumberFormat="1" applyFont="1" applyBorder="1" applyAlignment="1">
      <alignment vertical="center"/>
    </xf>
    <xf numFmtId="299" fontId="2" fillId="0" borderId="0" xfId="0" applyNumberFormat="1" applyFont="1" applyAlignment="1">
      <alignment horizontal="center" vertical="center" wrapText="1"/>
    </xf>
    <xf numFmtId="299" fontId="2" fillId="0" borderId="2" xfId="0" applyNumberFormat="1" applyFont="1" applyBorder="1" applyAlignment="1">
      <alignment horizontal="center" vertical="center" wrapText="1"/>
    </xf>
    <xf numFmtId="299" fontId="4" fillId="0" borderId="2" xfId="0" applyNumberFormat="1" applyFont="1" applyBorder="1" applyAlignment="1">
      <alignment horizontal="center" vertical="center" wrapText="1"/>
    </xf>
    <xf numFmtId="299" fontId="4" fillId="0" borderId="5" xfId="0" applyNumberFormat="1" applyFont="1" applyBorder="1" applyAlignment="1">
      <alignment horizontal="center" vertical="center"/>
    </xf>
    <xf numFmtId="299" fontId="2" fillId="0" borderId="1" xfId="0" applyNumberFormat="1" applyFont="1" applyBorder="1" applyAlignment="1">
      <alignment horizontal="center" vertical="center"/>
    </xf>
    <xf numFmtId="299" fontId="4" fillId="3" borderId="4" xfId="0" applyNumberFormat="1" applyFont="1" applyFill="1" applyBorder="1" applyAlignment="1">
      <alignment horizontal="center" vertical="center" wrapText="1"/>
    </xf>
    <xf numFmtId="299" fontId="0" fillId="0" borderId="0" xfId="0" applyNumberFormat="1"/>
    <xf numFmtId="299" fontId="10" fillId="0" borderId="1" xfId="0" applyNumberFormat="1" applyFont="1" applyBorder="1" applyAlignment="1">
      <alignment horizontal="left" vertical="center"/>
    </xf>
    <xf numFmtId="299" fontId="8" fillId="0" borderId="2"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xf numFmtId="49" fontId="11" fillId="0" borderId="3" xfId="0" applyNumberFormat="1" applyFont="1" applyBorder="1" applyAlignment="1">
      <alignment horizontal="left" vertical="center" wrapText="1"/>
    </xf>
    <xf numFmtId="49" fontId="6" fillId="0" borderId="3" xfId="0" applyNumberFormat="1" applyFont="1" applyBorder="1" applyAlignment="1">
      <alignment horizontal="center" vertical="center" wrapText="1"/>
    </xf>
    <xf numFmtId="197" fontId="6" fillId="0" borderId="3" xfId="25" applyFont="1" applyBorder="1" applyAlignment="1">
      <alignment horizontal="left" vertical="center" wrapText="1"/>
    </xf>
    <xf numFmtId="197" fontId="6" fillId="0" borderId="3" xfId="25" applyFont="1" applyBorder="1" applyAlignment="1">
      <alignment horizontal="center" vertical="center" wrapText="1"/>
    </xf>
    <xf numFmtId="177" fontId="12" fillId="0" borderId="0" xfId="0" applyFont="1" applyAlignment="1">
      <alignment vertical="center"/>
    </xf>
    <xf numFmtId="299" fontId="4" fillId="0" borderId="1" xfId="0" applyNumberFormat="1" applyFont="1" applyBorder="1" applyAlignment="1">
      <alignment horizontal="right" vertical="center"/>
    </xf>
    <xf numFmtId="299" fontId="2" fillId="0" borderId="1" xfId="0" applyNumberFormat="1" applyFont="1" applyBorder="1" applyAlignment="1">
      <alignment horizontal="right" vertical="center"/>
    </xf>
    <xf numFmtId="299" fontId="10" fillId="0" borderId="0" xfId="0" applyNumberFormat="1" applyFont="1" applyAlignment="1">
      <alignment vertical="center"/>
    </xf>
    <xf numFmtId="299" fontId="2" fillId="0" borderId="9" xfId="0" applyNumberFormat="1" applyFont="1" applyBorder="1" applyAlignment="1">
      <alignment horizontal="left" vertical="center"/>
    </xf>
    <xf numFmtId="299" fontId="4" fillId="0" borderId="8" xfId="0" applyNumberFormat="1" applyFont="1" applyBorder="1" applyAlignment="1">
      <alignment horizontal="center" vertical="center"/>
    </xf>
    <xf numFmtId="299" fontId="2" fillId="4" borderId="9" xfId="0" applyNumberFormat="1" applyFont="1" applyFill="1" applyBorder="1" applyAlignment="1" applyProtection="1">
      <alignment horizontal="right" vertical="center"/>
      <protection locked="0"/>
    </xf>
    <xf numFmtId="299" fontId="2" fillId="0" borderId="9" xfId="0" applyNumberFormat="1" applyFont="1" applyBorder="1" applyAlignment="1" applyProtection="1">
      <alignment horizontal="right" vertical="center"/>
      <protection locked="0"/>
    </xf>
    <xf numFmtId="299" fontId="2" fillId="0" borderId="3" xfId="0" applyNumberFormat="1" applyFont="1" applyBorder="1" applyAlignment="1">
      <alignment horizontal="center" vertical="center" wrapText="1"/>
    </xf>
    <xf numFmtId="177" fontId="2" fillId="0" borderId="3" xfId="0" applyFont="1" applyBorder="1" applyAlignment="1">
      <alignment horizontal="center" vertical="center"/>
    </xf>
    <xf numFmtId="301"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49" fontId="2" fillId="0" borderId="3" xfId="0" applyNumberFormat="1" applyFont="1" applyBorder="1" applyAlignment="1">
      <alignment horizontal="center" vertical="center" wrapText="1"/>
    </xf>
    <xf numFmtId="301" fontId="2" fillId="0" borderId="3" xfId="0" applyNumberFormat="1" applyFont="1" applyBorder="1" applyAlignment="1">
      <alignment horizontal="center" vertical="center"/>
    </xf>
    <xf numFmtId="300" fontId="2" fillId="0" borderId="3" xfId="0" applyNumberFormat="1" applyFont="1" applyBorder="1" applyAlignment="1">
      <alignment horizontal="center" vertical="center" shrinkToFit="1"/>
    </xf>
    <xf numFmtId="177" fontId="6" fillId="0" borderId="7" xfId="0" applyFont="1" applyBorder="1" applyAlignment="1">
      <alignment horizontal="center" vertical="center" wrapText="1"/>
    </xf>
    <xf numFmtId="301" fontId="6" fillId="0" borderId="7" xfId="0" applyNumberFormat="1" applyFont="1" applyBorder="1" applyAlignment="1">
      <alignment horizontal="center" vertical="center" wrapText="1"/>
    </xf>
    <xf numFmtId="49" fontId="6" fillId="0" borderId="7" xfId="0" applyNumberFormat="1" applyFont="1" applyBorder="1" applyAlignment="1">
      <alignment horizontal="left" vertical="center" wrapText="1"/>
    </xf>
    <xf numFmtId="300" fontId="6" fillId="0" borderId="7" xfId="0" applyNumberFormat="1" applyFont="1" applyBorder="1" applyAlignment="1">
      <alignment horizontal="center" vertical="center" wrapText="1"/>
    </xf>
    <xf numFmtId="299" fontId="2" fillId="5" borderId="3" xfId="0" applyNumberFormat="1" applyFont="1" applyFill="1" applyBorder="1" applyAlignment="1">
      <alignment horizontal="center" vertical="center" wrapText="1"/>
    </xf>
    <xf numFmtId="197" fontId="2" fillId="0" borderId="3" xfId="0" applyNumberFormat="1" applyFont="1" applyBorder="1" applyAlignment="1">
      <alignment horizontal="center" vertical="center" shrinkToFit="1"/>
    </xf>
    <xf numFmtId="197" fontId="2" fillId="5" borderId="3" xfId="0" applyNumberFormat="1" applyFont="1" applyFill="1" applyBorder="1" applyAlignment="1">
      <alignment horizontal="center" vertical="center" shrinkToFit="1"/>
    </xf>
    <xf numFmtId="10" fontId="2" fillId="0" borderId="3" xfId="0" applyNumberFormat="1" applyFont="1" applyBorder="1" applyAlignment="1">
      <alignment horizontal="center" vertical="center" shrinkToFit="1"/>
    </xf>
    <xf numFmtId="197" fontId="6" fillId="0" borderId="7" xfId="0" applyNumberFormat="1" applyFont="1" applyBorder="1" applyAlignment="1">
      <alignment horizontal="right" vertical="center" wrapText="1"/>
    </xf>
    <xf numFmtId="10" fontId="6" fillId="0" borderId="7" xfId="0" applyNumberFormat="1" applyFont="1" applyBorder="1" applyAlignment="1">
      <alignment horizontal="right" vertical="center" wrapText="1"/>
    </xf>
    <xf numFmtId="177" fontId="2" fillId="0" borderId="2" xfId="0" applyFont="1" applyBorder="1" applyAlignment="1">
      <alignment horizontal="center" vertical="center"/>
    </xf>
    <xf numFmtId="49" fontId="2" fillId="0" borderId="2" xfId="0" applyNumberFormat="1" applyFont="1" applyBorder="1" applyAlignment="1">
      <alignment horizontal="center" vertical="center"/>
    </xf>
    <xf numFmtId="301" fontId="2" fillId="0" borderId="2" xfId="0" applyNumberFormat="1" applyFont="1" applyBorder="1" applyAlignment="1">
      <alignment horizontal="center" vertical="center"/>
    </xf>
    <xf numFmtId="300" fontId="2" fillId="0" borderId="2" xfId="0" applyNumberFormat="1" applyFont="1" applyBorder="1" applyAlignment="1">
      <alignment horizontal="center" vertical="center" shrinkToFit="1"/>
    </xf>
    <xf numFmtId="197" fontId="2" fillId="0" borderId="4" xfId="0" applyNumberFormat="1" applyFont="1" applyBorder="1" applyAlignment="1">
      <alignment horizontal="center" vertical="center" shrinkToFit="1"/>
    </xf>
    <xf numFmtId="197" fontId="2" fillId="0" borderId="2" xfId="0" applyNumberFormat="1" applyFont="1" applyBorder="1" applyAlignment="1">
      <alignment horizontal="center" vertical="center" shrinkToFit="1"/>
    </xf>
    <xf numFmtId="197" fontId="6" fillId="0" borderId="3" xfId="0" applyNumberFormat="1" applyFont="1" applyBorder="1" applyAlignment="1">
      <alignment horizontal="center" vertical="center" wrapText="1"/>
    </xf>
    <xf numFmtId="299" fontId="2" fillId="5" borderId="2" xfId="0" applyNumberFormat="1" applyFont="1" applyFill="1" applyBorder="1" applyAlignment="1">
      <alignment horizontal="center" vertical="center" wrapText="1"/>
    </xf>
    <xf numFmtId="197" fontId="2" fillId="5" borderId="10" xfId="0" applyNumberFormat="1" applyFont="1" applyFill="1" applyBorder="1" applyAlignment="1">
      <alignment horizontal="center" vertical="center" shrinkToFit="1"/>
    </xf>
    <xf numFmtId="10" fontId="2" fillId="0" borderId="2" xfId="0" applyNumberFormat="1" applyFont="1" applyBorder="1" applyAlignment="1">
      <alignment horizontal="center" vertical="center" shrinkToFit="1"/>
    </xf>
    <xf numFmtId="10" fontId="6" fillId="0" borderId="3" xfId="0" applyNumberFormat="1" applyFont="1" applyBorder="1" applyAlignment="1">
      <alignment horizontal="center" vertical="center" wrapText="1"/>
    </xf>
    <xf numFmtId="299" fontId="4" fillId="0" borderId="3" xfId="0" applyNumberFormat="1" applyFont="1" applyBorder="1" applyAlignment="1">
      <alignment horizontal="center" vertical="center" wrapText="1"/>
    </xf>
    <xf numFmtId="197" fontId="6" fillId="0" borderId="7" xfId="1680" applyNumberFormat="1" applyFont="1" applyBorder="1" applyAlignment="1">
      <alignment horizontal="right" vertical="center" wrapText="1"/>
    </xf>
    <xf numFmtId="197" fontId="6" fillId="0" borderId="3" xfId="1680" applyNumberFormat="1" applyFont="1" applyBorder="1" applyAlignment="1">
      <alignment horizontal="right" vertical="center" wrapText="1"/>
    </xf>
    <xf numFmtId="299" fontId="8" fillId="0" borderId="3" xfId="0" applyNumberFormat="1" applyFont="1" applyBorder="1" applyAlignment="1">
      <alignment horizontal="center" vertical="center" wrapText="1"/>
    </xf>
    <xf numFmtId="302" fontId="2" fillId="0" borderId="0" xfId="0" applyNumberFormat="1" applyFont="1" applyAlignment="1">
      <alignment vertical="center"/>
    </xf>
    <xf numFmtId="177" fontId="13" fillId="2" borderId="0" xfId="1178" applyFont="1" applyFill="1" applyAlignment="1">
      <alignment vertical="center"/>
    </xf>
    <xf numFmtId="177" fontId="13" fillId="0" borderId="0" xfId="1178" applyFont="1" applyFill="1" applyAlignment="1">
      <alignment vertical="center"/>
    </xf>
    <xf numFmtId="177" fontId="13" fillId="6" borderId="0" xfId="1178" applyFont="1" applyFill="1" applyAlignment="1">
      <alignment vertical="center"/>
    </xf>
    <xf numFmtId="177" fontId="13" fillId="0" borderId="0" xfId="1178" applyFont="1" applyAlignment="1">
      <alignment vertical="center"/>
    </xf>
    <xf numFmtId="14" fontId="13" fillId="0" borderId="0" xfId="1178" applyNumberFormat="1" applyFont="1" applyAlignment="1">
      <alignment vertical="center"/>
    </xf>
    <xf numFmtId="197" fontId="13" fillId="0" borderId="0" xfId="1743" applyFont="1" applyAlignment="1">
      <alignment vertical="center"/>
    </xf>
    <xf numFmtId="1" fontId="14" fillId="0" borderId="0" xfId="1691" applyNumberFormat="1" applyFont="1" applyFill="1" applyBorder="1" applyAlignment="1" applyProtection="1">
      <alignment horizontal="center" vertical="center"/>
    </xf>
    <xf numFmtId="2" fontId="13" fillId="0" borderId="0" xfId="1178" applyNumberFormat="1" applyFont="1" applyAlignment="1">
      <alignment horizontal="center" vertical="center"/>
    </xf>
    <xf numFmtId="299" fontId="13" fillId="0" borderId="1" xfId="1618" applyNumberFormat="1" applyFont="1" applyFill="1" applyBorder="1" applyAlignment="1">
      <alignment horizontal="left" vertical="center"/>
    </xf>
    <xf numFmtId="1" fontId="13" fillId="0" borderId="0" xfId="1178" applyNumberFormat="1" applyFont="1" applyAlignment="1">
      <alignment horizontal="left" vertical="center"/>
    </xf>
    <xf numFmtId="177" fontId="13" fillId="0" borderId="3" xfId="1684" applyFont="1" applyBorder="1" applyAlignment="1">
      <alignment horizontal="center" vertical="center" wrapText="1"/>
    </xf>
    <xf numFmtId="177" fontId="13" fillId="0" borderId="8" xfId="1684" applyFont="1" applyBorder="1" applyAlignment="1">
      <alignment horizontal="center" vertical="center" wrapText="1"/>
    </xf>
    <xf numFmtId="177" fontId="13" fillId="0" borderId="11" xfId="1684" applyFont="1" applyBorder="1" applyAlignment="1">
      <alignment horizontal="center" vertical="center" wrapText="1"/>
    </xf>
    <xf numFmtId="177" fontId="13" fillId="0" borderId="9" xfId="1684" applyFont="1" applyBorder="1" applyAlignment="1">
      <alignment horizontal="center" vertical="center" wrapText="1"/>
    </xf>
    <xf numFmtId="177" fontId="15" fillId="0" borderId="3" xfId="1650" applyFont="1" applyFill="1" applyBorder="1" applyAlignment="1">
      <alignment horizontal="center" vertical="center" wrapText="1"/>
    </xf>
    <xf numFmtId="49" fontId="15" fillId="0" borderId="3" xfId="1650" applyNumberFormat="1" applyFont="1" applyFill="1" applyBorder="1" applyAlignment="1">
      <alignment horizontal="left" vertical="center" shrinkToFit="1"/>
    </xf>
    <xf numFmtId="177" fontId="13" fillId="0" borderId="7" xfId="1684" applyFont="1" applyBorder="1" applyAlignment="1">
      <alignment horizontal="center" vertical="center" wrapText="1"/>
    </xf>
    <xf numFmtId="299" fontId="13" fillId="0" borderId="3" xfId="1650" applyNumberFormat="1" applyFont="1" applyFill="1" applyBorder="1" applyAlignment="1">
      <alignment vertical="center" shrinkToFit="1"/>
    </xf>
    <xf numFmtId="1" fontId="13" fillId="0" borderId="0" xfId="1178" applyNumberFormat="1" applyFont="1" applyAlignment="1">
      <alignment horizontal="center" vertical="center"/>
    </xf>
    <xf numFmtId="49" fontId="13" fillId="0" borderId="0" xfId="1178" applyNumberFormat="1" applyFont="1" applyAlignment="1">
      <alignment horizontal="center" vertical="center"/>
    </xf>
    <xf numFmtId="197" fontId="13" fillId="0" borderId="0" xfId="1743" applyFont="1" applyAlignment="1">
      <alignment horizontal="center" vertical="center"/>
    </xf>
    <xf numFmtId="14" fontId="13" fillId="0" borderId="0" xfId="1178" applyNumberFormat="1" applyFont="1" applyAlignment="1">
      <alignment horizontal="right" vertical="center"/>
    </xf>
    <xf numFmtId="208" fontId="13" fillId="0" borderId="0" xfId="1178" applyNumberFormat="1" applyFont="1" applyAlignment="1">
      <alignment horizontal="right" vertical="center"/>
    </xf>
    <xf numFmtId="197" fontId="13" fillId="0" borderId="0" xfId="1743" applyFont="1" applyFill="1" applyBorder="1" applyAlignment="1">
      <alignment horizontal="right" vertical="center"/>
    </xf>
    <xf numFmtId="14" fontId="13" fillId="0" borderId="2" xfId="1684" applyNumberFormat="1" applyFont="1" applyBorder="1" applyAlignment="1">
      <alignment horizontal="center" vertical="center" wrapText="1"/>
    </xf>
    <xf numFmtId="2" fontId="13" fillId="0" borderId="3" xfId="1178" applyNumberFormat="1" applyFont="1" applyBorder="1" applyAlignment="1">
      <alignment horizontal="center" vertical="center" wrapText="1"/>
    </xf>
    <xf numFmtId="2" fontId="13" fillId="0" borderId="2" xfId="1178" applyNumberFormat="1" applyFont="1" applyBorder="1" applyAlignment="1">
      <alignment horizontal="center" vertical="center" wrapText="1"/>
    </xf>
    <xf numFmtId="1" fontId="13" fillId="0" borderId="3" xfId="1769" applyNumberFormat="1" applyFont="1" applyFill="1" applyBorder="1" applyAlignment="1">
      <alignment horizontal="center" vertical="center" wrapText="1"/>
    </xf>
    <xf numFmtId="14" fontId="13" fillId="0" borderId="7" xfId="1684" applyNumberFormat="1" applyFont="1" applyBorder="1" applyAlignment="1">
      <alignment horizontal="center" vertical="center" wrapText="1"/>
    </xf>
    <xf numFmtId="2" fontId="13" fillId="0" borderId="7" xfId="1178" applyNumberFormat="1" applyFont="1" applyBorder="1" applyAlignment="1">
      <alignment horizontal="center" vertical="center" wrapText="1"/>
    </xf>
    <xf numFmtId="197" fontId="13" fillId="0" borderId="3" xfId="1743" applyFont="1" applyFill="1" applyBorder="1" applyAlignment="1">
      <alignment horizontal="center" vertical="center" wrapText="1"/>
    </xf>
    <xf numFmtId="1" fontId="13" fillId="0" borderId="3" xfId="1178" applyNumberFormat="1" applyFont="1" applyBorder="1" applyAlignment="1">
      <alignment horizontal="center" vertical="center" wrapText="1"/>
    </xf>
    <xf numFmtId="206" fontId="15" fillId="0" borderId="3" xfId="1650" applyNumberFormat="1" applyFont="1" applyFill="1" applyBorder="1" applyAlignment="1">
      <alignment horizontal="center" vertical="center" wrapText="1"/>
    </xf>
    <xf numFmtId="197" fontId="15" fillId="0" borderId="3" xfId="1650" applyNumberFormat="1" applyFont="1" applyFill="1" applyBorder="1" applyAlignment="1">
      <alignment horizontal="right" vertical="center" wrapText="1"/>
    </xf>
    <xf numFmtId="299" fontId="13" fillId="0" borderId="0" xfId="1618" applyNumberFormat="1" applyFont="1" applyFill="1" applyAlignment="1">
      <alignment horizontal="right" vertical="center"/>
    </xf>
    <xf numFmtId="1" fontId="13" fillId="0" borderId="0" xfId="1178" applyNumberFormat="1" applyFont="1" applyAlignment="1">
      <alignment vertical="center"/>
    </xf>
    <xf numFmtId="177" fontId="13" fillId="0" borderId="3" xfId="1769" applyNumberFormat="1" applyFont="1" applyFill="1" applyBorder="1" applyAlignment="1">
      <alignment horizontal="center" vertical="center" wrapText="1"/>
    </xf>
    <xf numFmtId="177" fontId="13" fillId="0" borderId="0" xfId="1769" applyNumberFormat="1" applyFont="1" applyFill="1" applyBorder="1" applyAlignment="1">
      <alignment horizontal="center" vertical="center" wrapText="1"/>
    </xf>
    <xf numFmtId="177" fontId="13" fillId="0" borderId="0" xfId="1178" applyFont="1" applyAlignment="1">
      <alignment vertical="center" wrapText="1"/>
    </xf>
    <xf numFmtId="177" fontId="13" fillId="2" borderId="3" xfId="1684" applyFont="1" applyFill="1" applyBorder="1" applyAlignment="1">
      <alignment horizontal="center" vertical="center" wrapText="1"/>
    </xf>
    <xf numFmtId="177" fontId="15" fillId="2" borderId="3" xfId="1650" applyFont="1" applyFill="1" applyBorder="1" applyAlignment="1">
      <alignment horizontal="center" vertical="center" wrapText="1"/>
    </xf>
    <xf numFmtId="49" fontId="15" fillId="2" borderId="3" xfId="1650" applyNumberFormat="1" applyFont="1" applyFill="1" applyBorder="1" applyAlignment="1">
      <alignment horizontal="left" vertical="center" shrinkToFit="1"/>
    </xf>
    <xf numFmtId="177" fontId="13" fillId="2" borderId="7" xfId="1684" applyFont="1" applyFill="1" applyBorder="1" applyAlignment="1">
      <alignment horizontal="center" vertical="center" wrapText="1"/>
    </xf>
    <xf numFmtId="49" fontId="13" fillId="0" borderId="3" xfId="1684" applyNumberFormat="1" applyFont="1" applyFill="1" applyBorder="1" applyAlignment="1">
      <alignment horizontal="center" vertical="center" wrapText="1"/>
    </xf>
    <xf numFmtId="177" fontId="13" fillId="0" borderId="7" xfId="1684" applyFont="1" applyFill="1" applyBorder="1" applyAlignment="1">
      <alignment horizontal="center" vertical="center" wrapText="1"/>
    </xf>
    <xf numFmtId="49" fontId="13" fillId="0" borderId="3" xfId="1681" applyNumberFormat="1" applyFont="1" applyFill="1" applyBorder="1" applyAlignment="1">
      <alignment horizontal="center" vertical="center"/>
    </xf>
    <xf numFmtId="49" fontId="13" fillId="6" borderId="3" xfId="1684" applyNumberFormat="1" applyFont="1" applyFill="1" applyBorder="1" applyAlignment="1">
      <alignment horizontal="center" vertical="center" wrapText="1"/>
    </xf>
    <xf numFmtId="177" fontId="15" fillId="6" borderId="3" xfId="1650" applyFont="1" applyFill="1" applyBorder="1" applyAlignment="1">
      <alignment horizontal="center" vertical="center" wrapText="1"/>
    </xf>
    <xf numFmtId="49" fontId="15" fillId="6" borderId="3" xfId="1650" applyNumberFormat="1" applyFont="1" applyFill="1" applyBorder="1" applyAlignment="1">
      <alignment horizontal="left" vertical="center" shrinkToFit="1"/>
    </xf>
    <xf numFmtId="177" fontId="13" fillId="6" borderId="7" xfId="1684" applyFont="1" applyFill="1" applyBorder="1" applyAlignment="1">
      <alignment horizontal="center" vertical="center" wrapText="1"/>
    </xf>
    <xf numFmtId="49" fontId="13" fillId="6" borderId="3" xfId="1681" applyNumberFormat="1" applyFont="1" applyFill="1" applyBorder="1" applyAlignment="1">
      <alignment horizontal="center" vertical="center"/>
    </xf>
    <xf numFmtId="177" fontId="13" fillId="0" borderId="3" xfId="1684" applyFont="1" applyFill="1" applyBorder="1" applyAlignment="1">
      <alignment horizontal="center" vertical="center" wrapText="1"/>
    </xf>
    <xf numFmtId="299" fontId="13" fillId="0" borderId="3" xfId="1618" applyNumberFormat="1" applyFont="1" applyFill="1" applyBorder="1" applyAlignment="1">
      <alignment horizontal="center" vertical="center"/>
    </xf>
    <xf numFmtId="177" fontId="13" fillId="0" borderId="3" xfId="1178" applyFont="1" applyBorder="1" applyAlignment="1">
      <alignment horizontal="center" vertical="center" wrapText="1"/>
    </xf>
    <xf numFmtId="177" fontId="13" fillId="0" borderId="3" xfId="1178" applyFont="1" applyBorder="1" applyAlignment="1">
      <alignment vertical="center" wrapText="1"/>
    </xf>
    <xf numFmtId="177" fontId="13" fillId="0" borderId="3" xfId="1178" applyFont="1" applyBorder="1" applyAlignment="1">
      <alignment horizontal="centerContinuous" vertical="center" wrapText="1"/>
    </xf>
    <xf numFmtId="299" fontId="13" fillId="0" borderId="0" xfId="1618" applyNumberFormat="1" applyFont="1" applyFill="1" applyAlignment="1">
      <alignment vertical="center"/>
    </xf>
    <xf numFmtId="299" fontId="13" fillId="0" borderId="0" xfId="1655" applyNumberFormat="1" applyFont="1" applyFill="1" applyAlignment="1">
      <alignment vertical="center"/>
    </xf>
    <xf numFmtId="177" fontId="13" fillId="0" borderId="3" xfId="1681" applyFont="1" applyBorder="1" applyAlignment="1">
      <alignment horizontal="center" vertical="center"/>
    </xf>
    <xf numFmtId="177" fontId="13" fillId="6" borderId="3" xfId="1684" applyFont="1" applyFill="1" applyBorder="1" applyAlignment="1">
      <alignment horizontal="center" vertical="center" wrapText="1"/>
    </xf>
    <xf numFmtId="177" fontId="13" fillId="6" borderId="3" xfId="1178" applyNumberFormat="1" applyFont="1" applyFill="1" applyBorder="1" applyAlignment="1">
      <alignment horizontal="center" vertical="center" wrapText="1"/>
    </xf>
    <xf numFmtId="177" fontId="13" fillId="0" borderId="3" xfId="1178" applyNumberFormat="1" applyFont="1" applyFill="1" applyBorder="1" applyAlignment="1">
      <alignment horizontal="center" vertical="center" wrapText="1"/>
    </xf>
    <xf numFmtId="301" fontId="13" fillId="0" borderId="3" xfId="1684" applyNumberFormat="1" applyFont="1" applyFill="1" applyBorder="1" applyAlignment="1">
      <alignment horizontal="center" vertical="center" wrapText="1"/>
    </xf>
    <xf numFmtId="4" fontId="13" fillId="0" borderId="3" xfId="1178" applyNumberFormat="1" applyFont="1" applyBorder="1" applyAlignment="1">
      <alignment vertical="center"/>
    </xf>
    <xf numFmtId="206" fontId="15" fillId="2" borderId="3" xfId="1650" applyNumberFormat="1" applyFont="1" applyFill="1" applyBorder="1" applyAlignment="1">
      <alignment horizontal="center" vertical="center" wrapText="1"/>
    </xf>
    <xf numFmtId="197" fontId="15" fillId="2" borderId="3" xfId="1650" applyNumberFormat="1" applyFont="1" applyFill="1" applyBorder="1" applyAlignment="1">
      <alignment horizontal="right" vertical="center" wrapText="1"/>
    </xf>
    <xf numFmtId="2" fontId="13" fillId="2" borderId="7" xfId="1178" applyNumberFormat="1" applyFont="1" applyFill="1" applyBorder="1" applyAlignment="1">
      <alignment horizontal="center" vertical="center" wrapText="1"/>
    </xf>
    <xf numFmtId="197" fontId="13" fillId="2" borderId="3" xfId="1743" applyFont="1" applyFill="1" applyBorder="1" applyAlignment="1">
      <alignment horizontal="center" vertical="center" wrapText="1"/>
    </xf>
    <xf numFmtId="1" fontId="13" fillId="2" borderId="3" xfId="1178" applyNumberFormat="1" applyFont="1" applyFill="1" applyBorder="1" applyAlignment="1">
      <alignment horizontal="center" vertical="center" wrapText="1"/>
    </xf>
    <xf numFmtId="2" fontId="13" fillId="0" borderId="7" xfId="1178" applyNumberFormat="1" applyFont="1" applyFill="1" applyBorder="1" applyAlignment="1">
      <alignment horizontal="center" vertical="center" wrapText="1"/>
    </xf>
    <xf numFmtId="1" fontId="13" fillId="0" borderId="3" xfId="1178" applyNumberFormat="1" applyFont="1" applyFill="1" applyBorder="1" applyAlignment="1">
      <alignment horizontal="center" vertical="center" wrapText="1"/>
    </xf>
    <xf numFmtId="206" fontId="15" fillId="6" borderId="3" xfId="1650" applyNumberFormat="1" applyFont="1" applyFill="1" applyBorder="1" applyAlignment="1">
      <alignment horizontal="center" vertical="center" wrapText="1"/>
    </xf>
    <xf numFmtId="197" fontId="15" fillId="6" borderId="3" xfId="1650" applyNumberFormat="1" applyFont="1" applyFill="1" applyBorder="1" applyAlignment="1">
      <alignment horizontal="right" vertical="center" wrapText="1"/>
    </xf>
    <xf numFmtId="2" fontId="13" fillId="6" borderId="7" xfId="1178" applyNumberFormat="1" applyFont="1" applyFill="1" applyBorder="1" applyAlignment="1">
      <alignment horizontal="center" vertical="center" wrapText="1"/>
    </xf>
    <xf numFmtId="197" fontId="13" fillId="6" borderId="3" xfId="1743" applyFont="1" applyFill="1" applyBorder="1" applyAlignment="1">
      <alignment horizontal="center" vertical="center" wrapText="1"/>
    </xf>
    <xf numFmtId="1" fontId="13" fillId="6" borderId="3" xfId="1178" applyNumberFormat="1" applyFont="1" applyFill="1" applyBorder="1" applyAlignment="1">
      <alignment horizontal="center" vertical="center" wrapText="1"/>
    </xf>
    <xf numFmtId="14" fontId="13" fillId="0" borderId="3" xfId="1684" applyNumberFormat="1" applyFont="1" applyBorder="1" applyAlignment="1">
      <alignment horizontal="center" vertical="center" wrapText="1"/>
    </xf>
    <xf numFmtId="14" fontId="13" fillId="0" borderId="3" xfId="1178" applyNumberFormat="1" applyFont="1" applyBorder="1" applyAlignment="1">
      <alignment horizontal="center" vertical="center"/>
    </xf>
    <xf numFmtId="303" fontId="13" fillId="0" borderId="3" xfId="1178" applyNumberFormat="1" applyFont="1" applyBorder="1" applyAlignment="1">
      <alignment horizontal="center" vertical="center"/>
    </xf>
    <xf numFmtId="40" fontId="13" fillId="0" borderId="3" xfId="1178" applyNumberFormat="1" applyFont="1" applyBorder="1" applyAlignment="1">
      <alignment vertical="center"/>
    </xf>
    <xf numFmtId="197" fontId="13" fillId="0" borderId="3" xfId="1743" applyFont="1" applyBorder="1" applyAlignment="1">
      <alignment vertical="center"/>
    </xf>
    <xf numFmtId="197" fontId="13" fillId="0" borderId="3" xfId="1743" applyFont="1" applyFill="1" applyBorder="1" applyAlignment="1">
      <alignment vertical="center"/>
    </xf>
    <xf numFmtId="1" fontId="13" fillId="0" borderId="3" xfId="1178" applyNumberFormat="1" applyFont="1" applyBorder="1" applyAlignment="1">
      <alignment horizontal="center" vertical="center"/>
    </xf>
    <xf numFmtId="14" fontId="13" fillId="0" borderId="3" xfId="1178" applyNumberFormat="1" applyFont="1" applyBorder="1" applyAlignment="1">
      <alignment vertical="center"/>
    </xf>
    <xf numFmtId="1" fontId="13" fillId="2" borderId="3" xfId="1769" applyNumberFormat="1" applyFont="1" applyFill="1" applyBorder="1" applyAlignment="1">
      <alignment horizontal="center" vertical="center" wrapText="1"/>
    </xf>
    <xf numFmtId="177" fontId="13" fillId="2" borderId="3" xfId="1769" applyNumberFormat="1" applyFont="1" applyFill="1" applyBorder="1" applyAlignment="1">
      <alignment horizontal="center" vertical="center" wrapText="1"/>
    </xf>
    <xf numFmtId="177" fontId="13" fillId="2" borderId="0" xfId="1769" applyNumberFormat="1" applyFont="1" applyFill="1" applyBorder="1" applyAlignment="1">
      <alignment horizontal="center" vertical="center" wrapText="1"/>
    </xf>
    <xf numFmtId="177" fontId="13" fillId="2" borderId="0" xfId="1178" applyFont="1" applyFill="1" applyAlignment="1">
      <alignment vertical="center" wrapText="1"/>
    </xf>
    <xf numFmtId="177" fontId="13" fillId="0" borderId="0" xfId="1178" applyFont="1" applyFill="1" applyAlignment="1">
      <alignment vertical="center" wrapText="1"/>
    </xf>
    <xf numFmtId="1" fontId="13" fillId="6" borderId="3" xfId="1769" applyNumberFormat="1" applyFont="1" applyFill="1" applyBorder="1" applyAlignment="1">
      <alignment horizontal="center" vertical="center" wrapText="1"/>
    </xf>
    <xf numFmtId="177" fontId="13" fillId="6" borderId="3" xfId="1769" applyNumberFormat="1" applyFont="1" applyFill="1" applyBorder="1" applyAlignment="1">
      <alignment horizontal="center" vertical="center" wrapText="1"/>
    </xf>
    <xf numFmtId="177" fontId="13" fillId="6" borderId="0" xfId="1769" applyNumberFormat="1" applyFont="1" applyFill="1" applyBorder="1" applyAlignment="1">
      <alignment horizontal="center" vertical="center" wrapText="1"/>
    </xf>
    <xf numFmtId="177" fontId="13" fillId="6" borderId="0" xfId="1178" applyFont="1" applyFill="1" applyAlignment="1">
      <alignment vertical="center" wrapText="1"/>
    </xf>
    <xf numFmtId="2" fontId="13" fillId="0" borderId="3" xfId="1677" applyNumberFormat="1" applyFont="1" applyFill="1" applyBorder="1" applyAlignment="1" applyProtection="1">
      <alignment vertical="center"/>
      <protection locked="0"/>
    </xf>
    <xf numFmtId="177" fontId="13" fillId="0" borderId="3" xfId="1769" applyNumberFormat="1" applyFont="1" applyFill="1" applyBorder="1" applyAlignment="1">
      <alignment vertical="center" wrapText="1"/>
    </xf>
    <xf numFmtId="177" fontId="13" fillId="0" borderId="0" xfId="1769" applyNumberFormat="1" applyFont="1" applyFill="1" applyBorder="1" applyAlignment="1">
      <alignment vertical="center" wrapText="1"/>
    </xf>
    <xf numFmtId="177" fontId="2" fillId="4" borderId="0" xfId="1689" applyFont="1" applyFill="1" applyAlignment="1">
      <alignment vertical="center"/>
    </xf>
    <xf numFmtId="177" fontId="16" fillId="4" borderId="0" xfId="1689" applyFill="1"/>
    <xf numFmtId="177" fontId="16" fillId="0" borderId="0" xfId="1689" applyFill="1"/>
    <xf numFmtId="177" fontId="16" fillId="4" borderId="0" xfId="1689" applyFill="1" applyAlignment="1">
      <alignment horizontal="center"/>
    </xf>
    <xf numFmtId="299" fontId="16" fillId="4" borderId="0" xfId="1689" applyNumberFormat="1" applyFill="1"/>
    <xf numFmtId="177" fontId="17" fillId="4" borderId="0" xfId="1689" applyFont="1" applyFill="1" applyAlignment="1">
      <alignment horizontal="center"/>
    </xf>
    <xf numFmtId="177" fontId="2" fillId="4" borderId="0" xfId="1689" applyFont="1" applyFill="1" applyAlignment="1">
      <alignment horizontal="center" vertical="center"/>
    </xf>
    <xf numFmtId="177" fontId="2" fillId="4" borderId="0" xfId="1170" applyFont="1" applyFill="1" applyAlignment="1" applyProtection="1">
      <alignment horizontal="right" vertical="center"/>
    </xf>
    <xf numFmtId="177" fontId="2" fillId="4" borderId="0" xfId="1170" applyFont="1" applyFill="1">
      <protection locked="0"/>
    </xf>
    <xf numFmtId="177" fontId="2" fillId="0" borderId="0" xfId="1170" applyFont="1" applyFill="1">
      <protection locked="0"/>
    </xf>
    <xf numFmtId="177" fontId="2" fillId="4" borderId="0" xfId="1689" applyFont="1" applyFill="1" applyAlignment="1">
      <alignment horizontal="right" vertical="center"/>
    </xf>
    <xf numFmtId="177" fontId="2" fillId="4" borderId="3" xfId="1689" applyFont="1" applyFill="1" applyBorder="1" applyAlignment="1">
      <alignment horizontal="center" vertical="center"/>
    </xf>
    <xf numFmtId="177" fontId="2" fillId="0" borderId="3" xfId="1689" applyFont="1" applyFill="1" applyBorder="1" applyAlignment="1">
      <alignment horizontal="center" vertical="center"/>
    </xf>
    <xf numFmtId="299" fontId="2" fillId="4" borderId="3" xfId="1689" applyNumberFormat="1" applyFont="1" applyFill="1" applyBorder="1" applyAlignment="1">
      <alignment horizontal="center" vertical="center"/>
    </xf>
    <xf numFmtId="0" fontId="2" fillId="4" borderId="3" xfId="1666" applyNumberFormat="1" applyFont="1" applyFill="1" applyBorder="1" applyAlignment="1">
      <alignment horizontal="center" vertical="center"/>
    </xf>
    <xf numFmtId="49" fontId="2" fillId="0" borderId="3" xfId="0" applyNumberFormat="1" applyFont="1" applyFill="1" applyBorder="1" applyAlignment="1">
      <alignment horizontal="left" vertical="center" shrinkToFit="1"/>
    </xf>
    <xf numFmtId="49" fontId="2" fillId="0" borderId="3" xfId="0" applyNumberFormat="1" applyFont="1" applyBorder="1" applyAlignment="1">
      <alignment horizontal="left" vertical="center" shrinkToFit="1"/>
    </xf>
    <xf numFmtId="197" fontId="2" fillId="0" borderId="3" xfId="0" applyNumberFormat="1" applyFont="1" applyBorder="1" applyAlignment="1">
      <alignment horizontal="right" vertical="center" shrinkToFit="1"/>
    </xf>
    <xf numFmtId="299" fontId="2" fillId="4" borderId="3" xfId="1766" applyNumberFormat="1" applyFont="1" applyFill="1" applyBorder="1" applyAlignment="1">
      <alignment vertical="center"/>
    </xf>
    <xf numFmtId="177" fontId="4" fillId="4" borderId="3" xfId="1689" applyFont="1" applyFill="1" applyBorder="1" applyAlignment="1">
      <alignment vertical="center"/>
    </xf>
    <xf numFmtId="299" fontId="2" fillId="0" borderId="3" xfId="0" applyNumberFormat="1" applyFont="1" applyBorder="1" applyAlignment="1">
      <alignment horizontal="right" vertical="center" shrinkToFit="1"/>
    </xf>
    <xf numFmtId="177" fontId="2" fillId="4" borderId="3" xfId="1666" applyFont="1" applyFill="1" applyBorder="1" applyAlignment="1">
      <alignment horizontal="center" vertical="center"/>
    </xf>
    <xf numFmtId="177" fontId="2" fillId="0" borderId="3" xfId="1666" applyFont="1" applyFill="1" applyBorder="1" applyAlignment="1">
      <alignment horizontal="left" vertical="center"/>
    </xf>
    <xf numFmtId="177" fontId="5" fillId="4" borderId="0" xfId="1689" applyFont="1" applyFill="1"/>
    <xf numFmtId="303" fontId="2" fillId="6" borderId="3" xfId="1666" applyNumberFormat="1" applyFont="1" applyFill="1" applyBorder="1" applyAlignment="1">
      <alignment horizontal="center" vertical="center"/>
    </xf>
    <xf numFmtId="177" fontId="2" fillId="4" borderId="3" xfId="1689" applyFont="1" applyFill="1" applyBorder="1" applyAlignment="1">
      <alignment horizontal="left" vertical="center" shrinkToFit="1"/>
    </xf>
    <xf numFmtId="303" fontId="2" fillId="4" borderId="3" xfId="1666" applyNumberFormat="1" applyFont="1" applyFill="1" applyBorder="1" applyAlignment="1">
      <alignment horizontal="center" vertical="center"/>
    </xf>
    <xf numFmtId="177" fontId="2" fillId="4" borderId="3" xfId="1689" applyFont="1" applyFill="1" applyBorder="1" applyAlignment="1">
      <alignment vertical="center"/>
    </xf>
    <xf numFmtId="177" fontId="16" fillId="4" borderId="0" xfId="1689" applyFill="1" applyAlignment="1">
      <alignment horizontal="center" vertical="center"/>
    </xf>
    <xf numFmtId="177" fontId="2" fillId="0" borderId="3" xfId="1666" applyFont="1" applyFill="1" applyBorder="1" applyAlignment="1">
      <alignment horizontal="center" vertical="center"/>
    </xf>
    <xf numFmtId="177" fontId="2" fillId="0" borderId="3" xfId="1689" applyFont="1" applyFill="1" applyBorder="1" applyAlignment="1">
      <alignment vertical="center"/>
    </xf>
    <xf numFmtId="177" fontId="2" fillId="0" borderId="0" xfId="1689" applyFont="1" applyFill="1" applyAlignment="1">
      <alignment vertical="center"/>
    </xf>
    <xf numFmtId="177" fontId="7" fillId="4" borderId="0" xfId="1689" applyFont="1" applyFill="1" applyAlignment="1">
      <alignment horizontal="center" vertical="center"/>
    </xf>
    <xf numFmtId="177" fontId="7" fillId="4" borderId="0" xfId="1666" applyFont="1" applyFill="1" applyAlignment="1">
      <alignment horizontal="center" vertical="center"/>
    </xf>
    <xf numFmtId="299" fontId="2" fillId="4" borderId="0" xfId="1766" applyNumberFormat="1" applyFont="1" applyFill="1" applyAlignment="1">
      <alignment vertical="center"/>
    </xf>
    <xf numFmtId="177" fontId="2" fillId="4" borderId="0" xfId="1689" applyFont="1" applyFill="1"/>
    <xf numFmtId="177" fontId="2" fillId="0" borderId="0" xfId="1689" applyFont="1" applyFill="1"/>
    <xf numFmtId="177" fontId="2" fillId="4" borderId="0" xfId="1689" applyFont="1" applyFill="1" applyAlignment="1">
      <alignment horizontal="center"/>
    </xf>
    <xf numFmtId="299" fontId="2" fillId="4" borderId="0" xfId="1689" applyNumberFormat="1" applyFont="1" applyFill="1"/>
    <xf numFmtId="299" fontId="2" fillId="0" borderId="0" xfId="0" applyNumberFormat="1" applyFont="1" applyFill="1" applyAlignment="1">
      <alignment horizontal="center" vertical="center"/>
    </xf>
    <xf numFmtId="299" fontId="2" fillId="2" borderId="0" xfId="0" applyNumberFormat="1" applyFont="1" applyFill="1" applyAlignment="1">
      <alignment horizontal="center" vertical="center"/>
    </xf>
    <xf numFmtId="299" fontId="2" fillId="6" borderId="0" xfId="0" applyNumberFormat="1" applyFont="1" applyFill="1" applyAlignment="1">
      <alignment horizontal="center" vertical="center"/>
    </xf>
    <xf numFmtId="299" fontId="2" fillId="0" borderId="0" xfId="0" applyNumberFormat="1" applyFont="1" applyFill="1" applyAlignment="1">
      <alignment vertical="center"/>
    </xf>
    <xf numFmtId="299" fontId="2" fillId="0" borderId="0" xfId="0" applyNumberFormat="1" applyFont="1" applyFill="1" applyAlignment="1">
      <alignment horizontal="left" vertical="center"/>
    </xf>
    <xf numFmtId="299" fontId="3" fillId="0" borderId="0" xfId="0" applyNumberFormat="1" applyFont="1" applyFill="1" applyAlignment="1">
      <alignment horizontal="center" vertical="center" wrapText="1"/>
    </xf>
    <xf numFmtId="299" fontId="10" fillId="0" borderId="0" xfId="0" applyNumberFormat="1" applyFont="1" applyFill="1" applyAlignment="1">
      <alignment vertical="center"/>
    </xf>
    <xf numFmtId="299" fontId="2" fillId="0" borderId="3" xfId="0" applyNumberFormat="1" applyFont="1" applyFill="1" applyBorder="1" applyAlignment="1">
      <alignment horizontal="center" vertical="center"/>
    </xf>
    <xf numFmtId="299" fontId="2" fillId="0" borderId="2" xfId="0" applyNumberFormat="1" applyFont="1" applyFill="1" applyBorder="1" applyAlignment="1">
      <alignment horizontal="center" vertical="center"/>
    </xf>
    <xf numFmtId="299" fontId="2" fillId="0" borderId="3" xfId="0" applyNumberFormat="1" applyFont="1" applyFill="1" applyBorder="1" applyAlignment="1">
      <alignment horizontal="center" vertical="center" wrapText="1"/>
    </xf>
    <xf numFmtId="299" fontId="4" fillId="0" borderId="3" xfId="0" applyNumberFormat="1" applyFont="1" applyFill="1" applyBorder="1" applyAlignment="1">
      <alignment horizontal="center" vertical="center" wrapText="1"/>
    </xf>
    <xf numFmtId="177" fontId="2" fillId="0" borderId="2" xfId="0" applyFont="1" applyFill="1" applyBorder="1" applyAlignment="1">
      <alignment horizontal="center" vertical="center"/>
    </xf>
    <xf numFmtId="49" fontId="2" fillId="0" borderId="2" xfId="0" applyNumberFormat="1" applyFont="1" applyFill="1" applyBorder="1" applyAlignment="1">
      <alignment horizontal="center" vertical="center"/>
    </xf>
    <xf numFmtId="177" fontId="2" fillId="0" borderId="10" xfId="0" applyFont="1" applyFill="1" applyBorder="1" applyAlignment="1">
      <alignment horizontal="center" vertical="center"/>
    </xf>
    <xf numFmtId="301" fontId="2" fillId="0" borderId="10" xfId="0" applyNumberFormat="1" applyFont="1" applyFill="1" applyBorder="1" applyAlignment="1">
      <alignment horizontal="center" vertical="center"/>
    </xf>
    <xf numFmtId="300" fontId="2" fillId="0" borderId="2" xfId="0" applyNumberFormat="1" applyFont="1" applyFill="1" applyBorder="1" applyAlignment="1">
      <alignment horizontal="center" vertical="center" shrinkToFit="1"/>
    </xf>
    <xf numFmtId="0" fontId="2" fillId="0" borderId="2" xfId="0" applyNumberFormat="1" applyFont="1" applyFill="1" applyBorder="1" applyAlignment="1">
      <alignment horizontal="center" vertical="center"/>
    </xf>
    <xf numFmtId="49" fontId="2" fillId="0" borderId="2" xfId="0" applyNumberFormat="1" applyFont="1" applyFill="1" applyBorder="1" applyAlignment="1">
      <alignment horizontal="left" vertical="center" shrinkToFit="1"/>
    </xf>
    <xf numFmtId="177" fontId="2" fillId="0" borderId="3" xfId="0" applyFont="1" applyFill="1" applyBorder="1" applyAlignment="1">
      <alignment horizontal="left" vertical="center" shrinkToFit="1"/>
    </xf>
    <xf numFmtId="301" fontId="2" fillId="0" borderId="3" xfId="0" applyNumberFormat="1" applyFont="1" applyFill="1" applyBorder="1" applyAlignment="1">
      <alignment horizontal="center" vertical="center" shrinkToFit="1"/>
    </xf>
    <xf numFmtId="49" fontId="2" fillId="0" borderId="3" xfId="0" applyNumberFormat="1" applyFont="1" applyFill="1" applyBorder="1" applyAlignment="1">
      <alignment horizontal="center" vertical="center" shrinkToFit="1"/>
    </xf>
    <xf numFmtId="300" fontId="2" fillId="0" borderId="3" xfId="0" applyNumberFormat="1" applyFont="1" applyFill="1" applyBorder="1" applyAlignment="1">
      <alignment horizontal="center" vertical="center" shrinkToFit="1"/>
    </xf>
    <xf numFmtId="299" fontId="4" fillId="0" borderId="2" xfId="0" applyNumberFormat="1" applyFont="1" applyFill="1" applyBorder="1" applyAlignment="1">
      <alignment horizontal="center" vertical="center" wrapText="1"/>
    </xf>
    <xf numFmtId="299" fontId="2" fillId="0" borderId="2" xfId="0" applyNumberFormat="1" applyFont="1" applyFill="1" applyBorder="1" applyAlignment="1">
      <alignment horizontal="center" vertical="center" wrapText="1"/>
    </xf>
    <xf numFmtId="301" fontId="2" fillId="0" borderId="10" xfId="0" applyNumberFormat="1" applyFont="1" applyFill="1" applyBorder="1" applyAlignment="1">
      <alignment horizontal="center" vertical="center" wrapText="1"/>
    </xf>
    <xf numFmtId="10" fontId="2" fillId="0" borderId="10" xfId="0" applyNumberFormat="1" applyFont="1" applyFill="1" applyBorder="1" applyAlignment="1">
      <alignment horizontal="center" vertical="center" shrinkToFit="1"/>
    </xf>
    <xf numFmtId="197" fontId="2" fillId="0" borderId="2" xfId="0" applyNumberFormat="1" applyFont="1" applyFill="1" applyBorder="1" applyAlignment="1">
      <alignment horizontal="center" vertical="center" shrinkToFit="1"/>
    </xf>
    <xf numFmtId="197" fontId="2" fillId="0" borderId="10" xfId="0" applyNumberFormat="1" applyFont="1" applyFill="1" applyBorder="1" applyAlignment="1">
      <alignment horizontal="center" vertical="center" shrinkToFit="1"/>
    </xf>
    <xf numFmtId="300" fontId="2" fillId="0" borderId="3" xfId="1650" applyNumberFormat="1" applyFont="1" applyFill="1" applyBorder="1" applyAlignment="1">
      <alignment horizontal="center" vertical="center" shrinkToFit="1"/>
    </xf>
    <xf numFmtId="302" fontId="2" fillId="0" borderId="3" xfId="1650" applyNumberFormat="1" applyFont="1" applyFill="1" applyBorder="1" applyAlignment="1">
      <alignment horizontal="center" vertical="center" shrinkToFit="1"/>
    </xf>
    <xf numFmtId="197" fontId="2" fillId="0" borderId="3" xfId="0" applyNumberFormat="1" applyFont="1" applyFill="1" applyBorder="1" applyAlignment="1">
      <alignment horizontal="center" vertical="center" shrinkToFit="1"/>
    </xf>
    <xf numFmtId="300" fontId="4" fillId="0" borderId="3" xfId="1650" applyNumberFormat="1" applyFont="1" applyFill="1" applyBorder="1" applyAlignment="1">
      <alignment horizontal="center" vertical="center" shrinkToFit="1"/>
    </xf>
    <xf numFmtId="299" fontId="4" fillId="0" borderId="0" xfId="0" applyNumberFormat="1" applyFont="1" applyFill="1" applyAlignment="1">
      <alignment horizontal="left" vertical="center"/>
    </xf>
    <xf numFmtId="10" fontId="2" fillId="0" borderId="3" xfId="0" applyNumberFormat="1" applyFont="1" applyFill="1" applyBorder="1" applyAlignment="1">
      <alignment horizontal="center" vertical="center" shrinkToFit="1"/>
    </xf>
    <xf numFmtId="299" fontId="2" fillId="0" borderId="3" xfId="0" applyNumberFormat="1" applyFont="1" applyFill="1" applyBorder="1" applyAlignment="1">
      <alignment horizontal="right" vertical="center"/>
    </xf>
    <xf numFmtId="49" fontId="2" fillId="0" borderId="2" xfId="0" applyNumberFormat="1" applyFont="1" applyFill="1" applyBorder="1" applyAlignment="1">
      <alignment horizontal="left" vertical="center"/>
    </xf>
    <xf numFmtId="299" fontId="4" fillId="0" borderId="0" xfId="0" applyNumberFormat="1" applyFont="1" applyFill="1" applyAlignment="1">
      <alignment horizontal="center" vertical="center"/>
    </xf>
    <xf numFmtId="299" fontId="2" fillId="0" borderId="7" xfId="0" applyNumberFormat="1" applyFont="1" applyFill="1" applyBorder="1" applyAlignment="1">
      <alignment horizontal="right" vertical="center"/>
    </xf>
    <xf numFmtId="49" fontId="4" fillId="0" borderId="2" xfId="0" applyNumberFormat="1" applyFont="1" applyFill="1" applyBorder="1" applyAlignment="1">
      <alignment horizontal="left" vertical="center"/>
    </xf>
    <xf numFmtId="49" fontId="4" fillId="0" borderId="2" xfId="0" applyNumberFormat="1" applyFont="1" applyFill="1" applyBorder="1" applyAlignment="1">
      <alignment horizontal="left" vertical="center" shrinkToFit="1"/>
    </xf>
    <xf numFmtId="301" fontId="4" fillId="0" borderId="3" xfId="0" applyNumberFormat="1" applyFont="1" applyFill="1" applyBorder="1" applyAlignment="1">
      <alignment horizontal="center" vertical="center" shrinkToFit="1"/>
    </xf>
    <xf numFmtId="302" fontId="6" fillId="0" borderId="3" xfId="1650" applyNumberFormat="1" applyFont="1" applyFill="1" applyBorder="1" applyAlignment="1">
      <alignment horizontal="center" vertical="center" shrinkToFit="1"/>
    </xf>
    <xf numFmtId="0" fontId="6" fillId="0" borderId="3" xfId="0" applyNumberFormat="1" applyFont="1" applyFill="1" applyBorder="1" applyAlignment="1">
      <alignment horizontal="center" vertical="center" wrapText="1"/>
    </xf>
    <xf numFmtId="49" fontId="6" fillId="0" borderId="3" xfId="0" applyNumberFormat="1" applyFont="1" applyFill="1" applyBorder="1" applyAlignment="1">
      <alignment horizontal="left" vertical="center" wrapText="1"/>
    </xf>
    <xf numFmtId="49" fontId="6" fillId="0" borderId="3" xfId="0" applyNumberFormat="1" applyFont="1" applyFill="1" applyBorder="1" applyAlignment="1">
      <alignment horizontal="left" vertical="center" shrinkToFit="1"/>
    </xf>
    <xf numFmtId="177" fontId="6" fillId="0" borderId="3" xfId="0" applyFont="1" applyFill="1" applyBorder="1" applyAlignment="1">
      <alignment horizontal="left" vertical="center" shrinkToFit="1"/>
    </xf>
    <xf numFmtId="301" fontId="6" fillId="0" borderId="3" xfId="0" applyNumberFormat="1"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300" fontId="6" fillId="0" borderId="3" xfId="0" applyNumberFormat="1" applyFont="1" applyFill="1" applyBorder="1" applyAlignment="1">
      <alignment horizontal="center" vertical="center" shrinkToFit="1"/>
    </xf>
    <xf numFmtId="177" fontId="6" fillId="0" borderId="3" xfId="0" applyFont="1" applyFill="1" applyBorder="1" applyAlignment="1">
      <alignment horizontal="center" vertical="center" wrapText="1"/>
    </xf>
    <xf numFmtId="301" fontId="6" fillId="0" borderId="3"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300" fontId="6" fillId="0" borderId="3" xfId="0" applyNumberFormat="1" applyFont="1" applyFill="1" applyBorder="1" applyAlignment="1">
      <alignment horizontal="center" vertical="center" wrapText="1"/>
    </xf>
    <xf numFmtId="197" fontId="6" fillId="0" borderId="3" xfId="0" applyNumberFormat="1" applyFont="1" applyFill="1" applyBorder="1" applyAlignment="1">
      <alignment horizontal="right" vertical="center" shrinkToFit="1"/>
    </xf>
    <xf numFmtId="197" fontId="6" fillId="0" borderId="3" xfId="0" applyNumberFormat="1" applyFont="1" applyFill="1" applyBorder="1" applyAlignment="1">
      <alignment horizontal="right" vertical="center" wrapText="1"/>
    </xf>
    <xf numFmtId="300" fontId="6" fillId="0" borderId="3" xfId="1650" applyNumberFormat="1" applyFont="1" applyFill="1" applyBorder="1" applyAlignment="1">
      <alignment horizontal="center" vertical="center" shrinkToFit="1"/>
    </xf>
    <xf numFmtId="10" fontId="6" fillId="0" borderId="3" xfId="0" applyNumberFormat="1" applyFont="1" applyFill="1" applyBorder="1" applyAlignment="1">
      <alignment horizontal="right" vertical="center" wrapText="1"/>
    </xf>
    <xf numFmtId="299" fontId="2" fillId="0" borderId="5" xfId="0" applyNumberFormat="1" applyFont="1" applyFill="1" applyBorder="1" applyAlignment="1">
      <alignment horizontal="center" vertical="center"/>
    </xf>
    <xf numFmtId="299" fontId="2" fillId="0" borderId="1" xfId="0" applyNumberFormat="1" applyFont="1" applyFill="1" applyBorder="1" applyAlignment="1">
      <alignment horizontal="center" vertical="center"/>
    </xf>
    <xf numFmtId="299" fontId="2" fillId="0" borderId="6" xfId="0" applyNumberFormat="1" applyFont="1" applyFill="1" applyBorder="1" applyAlignment="1">
      <alignment horizontal="center" vertical="center"/>
    </xf>
    <xf numFmtId="299" fontId="2" fillId="0" borderId="7" xfId="0" applyNumberFormat="1" applyFont="1" applyFill="1" applyBorder="1" applyAlignment="1">
      <alignment horizontal="center" vertical="center"/>
    </xf>
    <xf numFmtId="299" fontId="2" fillId="0" borderId="7" xfId="0" applyNumberFormat="1" applyFont="1" applyFill="1" applyBorder="1" applyAlignment="1">
      <alignment vertical="center"/>
    </xf>
    <xf numFmtId="299" fontId="2" fillId="0" borderId="7" xfId="0" applyNumberFormat="1" applyFont="1" applyFill="1" applyBorder="1" applyAlignment="1">
      <alignment horizontal="left" vertical="center"/>
    </xf>
    <xf numFmtId="299" fontId="2" fillId="6" borderId="0" xfId="0" applyNumberFormat="1" applyFont="1" applyFill="1" applyAlignment="1">
      <alignment vertical="center"/>
    </xf>
    <xf numFmtId="299" fontId="3" fillId="0" borderId="0" xfId="0" applyNumberFormat="1" applyFont="1" applyFill="1" applyAlignment="1">
      <alignment vertical="center"/>
    </xf>
    <xf numFmtId="299" fontId="2" fillId="0" borderId="0" xfId="0" applyNumberFormat="1" applyFont="1" applyFill="1" applyBorder="1" applyAlignment="1">
      <alignment vertical="center"/>
    </xf>
    <xf numFmtId="0" fontId="2" fillId="0" borderId="0" xfId="0" applyNumberFormat="1" applyFont="1" applyFill="1" applyAlignment="1">
      <alignment vertical="center"/>
    </xf>
    <xf numFmtId="302" fontId="2" fillId="0" borderId="0" xfId="0" applyNumberFormat="1" applyFont="1" applyFill="1" applyAlignment="1">
      <alignment vertical="center"/>
    </xf>
    <xf numFmtId="177" fontId="1" fillId="0" borderId="0" xfId="1395" applyFont="1" applyFill="1" applyAlignment="1" applyProtection="1">
      <alignment vertical="center"/>
      <protection hidden="1"/>
    </xf>
    <xf numFmtId="0" fontId="2" fillId="0" borderId="0" xfId="0" applyNumberFormat="1" applyFont="1" applyFill="1" applyAlignment="1">
      <alignment horizontal="center" vertical="center"/>
    </xf>
    <xf numFmtId="302" fontId="2" fillId="0" borderId="0" xfId="0" applyNumberFormat="1" applyFont="1" applyFill="1" applyAlignment="1">
      <alignment horizontal="center" vertical="center"/>
    </xf>
    <xf numFmtId="299" fontId="10" fillId="0" borderId="1" xfId="0" applyNumberFormat="1" applyFont="1" applyFill="1" applyBorder="1" applyAlignment="1">
      <alignment horizontal="left" vertical="center"/>
    </xf>
    <xf numFmtId="299" fontId="2" fillId="0" borderId="1" xfId="0" applyNumberFormat="1" applyFont="1" applyFill="1" applyBorder="1" applyAlignment="1">
      <alignment horizontal="left" vertical="center"/>
    </xf>
    <xf numFmtId="0" fontId="4" fillId="0" borderId="2" xfId="0" applyNumberFormat="1" applyFont="1" applyFill="1" applyBorder="1" applyAlignment="1">
      <alignment horizontal="center" vertical="center" wrapText="1"/>
    </xf>
    <xf numFmtId="302" fontId="8" fillId="0" borderId="2" xfId="0" applyNumberFormat="1" applyFont="1" applyFill="1" applyBorder="1" applyAlignment="1">
      <alignment horizontal="center" vertical="center" wrapText="1"/>
    </xf>
    <xf numFmtId="49" fontId="2" fillId="0" borderId="10" xfId="0" applyNumberFormat="1" applyFont="1" applyFill="1" applyBorder="1" applyAlignment="1">
      <alignment horizontal="left" vertical="center"/>
    </xf>
    <xf numFmtId="49" fontId="2" fillId="0" borderId="10" xfId="0" applyNumberFormat="1" applyFont="1" applyFill="1" applyBorder="1" applyAlignment="1">
      <alignment horizontal="left" vertical="center" wrapText="1"/>
    </xf>
    <xf numFmtId="0" fontId="2" fillId="0" borderId="10" xfId="0" applyNumberFormat="1" applyFont="1" applyFill="1" applyBorder="1" applyAlignment="1">
      <alignment horizontal="center" vertical="center" wrapText="1"/>
    </xf>
    <xf numFmtId="302" fontId="2" fillId="0" borderId="10"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xf>
    <xf numFmtId="0" fontId="2" fillId="0" borderId="3" xfId="0" applyNumberFormat="1" applyFont="1" applyFill="1" applyBorder="1" applyAlignment="1">
      <alignment horizontal="center" vertical="center" shrinkToFit="1"/>
    </xf>
    <xf numFmtId="302" fontId="6" fillId="0" borderId="3" xfId="0" applyNumberFormat="1" applyFont="1" applyFill="1" applyBorder="1" applyAlignment="1">
      <alignment horizontal="center" vertical="center" wrapText="1"/>
    </xf>
    <xf numFmtId="49" fontId="4" fillId="0" borderId="3" xfId="0" applyNumberFormat="1" applyFont="1" applyFill="1" applyBorder="1" applyAlignment="1">
      <alignment horizontal="left" vertical="center" shrinkToFit="1"/>
    </xf>
    <xf numFmtId="299" fontId="8" fillId="0" borderId="2" xfId="0" applyNumberFormat="1" applyFont="1" applyFill="1" applyBorder="1" applyAlignment="1">
      <alignment horizontal="center" vertical="center" wrapText="1"/>
    </xf>
    <xf numFmtId="49" fontId="2" fillId="0" borderId="10" xfId="0" applyNumberFormat="1" applyFont="1" applyFill="1" applyBorder="1" applyAlignment="1">
      <alignment horizontal="center" vertical="center" wrapText="1"/>
    </xf>
    <xf numFmtId="197" fontId="2" fillId="0" borderId="10" xfId="0" applyNumberFormat="1" applyFont="1" applyFill="1" applyBorder="1" applyAlignment="1">
      <alignment horizontal="right" vertical="center" shrinkToFit="1"/>
    </xf>
    <xf numFmtId="10" fontId="2" fillId="0" borderId="3" xfId="1650" applyNumberFormat="1" applyFont="1" applyFill="1" applyBorder="1" applyAlignment="1">
      <alignment horizontal="right" vertical="center" shrinkToFit="1"/>
    </xf>
    <xf numFmtId="177" fontId="2" fillId="0" borderId="3" xfId="1650" applyFont="1" applyFill="1" applyBorder="1" applyAlignment="1">
      <alignment horizontal="center" vertical="center" shrinkToFit="1"/>
    </xf>
    <xf numFmtId="49" fontId="2" fillId="0" borderId="3" xfId="0" applyNumberFormat="1" applyFont="1" applyFill="1" applyBorder="1" applyAlignment="1">
      <alignment horizontal="left" vertical="center" wrapText="1"/>
    </xf>
    <xf numFmtId="299" fontId="2" fillId="0" borderId="3" xfId="0" applyNumberFormat="1" applyFont="1" applyFill="1" applyBorder="1" applyAlignment="1">
      <alignment horizontal="right" vertical="center" shrinkToFit="1"/>
    </xf>
    <xf numFmtId="197" fontId="2" fillId="0" borderId="3" xfId="0" applyNumberFormat="1" applyFont="1" applyFill="1" applyBorder="1" applyAlignment="1">
      <alignment horizontal="right" vertical="center" shrinkToFit="1"/>
    </xf>
    <xf numFmtId="10" fontId="18" fillId="0" borderId="3" xfId="1650" applyNumberFormat="1" applyFont="1" applyFill="1" applyBorder="1" applyAlignment="1">
      <alignment horizontal="right" vertical="center" shrinkToFit="1"/>
    </xf>
    <xf numFmtId="49" fontId="4" fillId="0" borderId="3" xfId="0" applyNumberFormat="1" applyFont="1" applyFill="1" applyBorder="1" applyAlignment="1">
      <alignment horizontal="center" vertical="center" shrinkToFit="1"/>
    </xf>
    <xf numFmtId="10" fontId="4" fillId="0" borderId="3" xfId="1650" applyNumberFormat="1" applyFont="1" applyFill="1" applyBorder="1" applyAlignment="1">
      <alignment horizontal="right" vertical="center" shrinkToFit="1"/>
    </xf>
    <xf numFmtId="299" fontId="2" fillId="0" borderId="0" xfId="0" applyNumberFormat="1" applyFont="1" applyFill="1" applyAlignment="1">
      <alignment horizontal="right" vertical="center"/>
    </xf>
    <xf numFmtId="299" fontId="4" fillId="0" borderId="0" xfId="0" applyNumberFormat="1" applyFont="1" applyFill="1" applyAlignment="1">
      <alignment horizontal="right" vertical="center"/>
    </xf>
    <xf numFmtId="10" fontId="2" fillId="0" borderId="10" xfId="0" applyNumberFormat="1" applyFont="1" applyFill="1" applyBorder="1" applyAlignment="1">
      <alignment horizontal="right" vertical="center" shrinkToFit="1"/>
    </xf>
    <xf numFmtId="49" fontId="19" fillId="0" borderId="3" xfId="0" applyNumberFormat="1" applyFont="1" applyFill="1" applyBorder="1" applyAlignment="1">
      <alignment horizontal="left" vertical="center" shrinkToFit="1"/>
    </xf>
    <xf numFmtId="299" fontId="2" fillId="0" borderId="3" xfId="1650" applyNumberFormat="1" applyFont="1" applyFill="1" applyBorder="1" applyAlignment="1">
      <alignment vertical="center" shrinkToFit="1"/>
    </xf>
    <xf numFmtId="301" fontId="19" fillId="0" borderId="3" xfId="0" applyNumberFormat="1" applyFont="1" applyFill="1" applyBorder="1" applyAlignment="1">
      <alignment horizontal="left" vertical="center" shrinkToFit="1"/>
    </xf>
    <xf numFmtId="10" fontId="2" fillId="0" borderId="3" xfId="0" applyNumberFormat="1" applyFont="1" applyFill="1" applyBorder="1" applyAlignment="1">
      <alignment horizontal="right" vertical="center" shrinkToFit="1"/>
    </xf>
    <xf numFmtId="49" fontId="2" fillId="0" borderId="3" xfId="0" applyNumberFormat="1" applyFont="1" applyFill="1" applyBorder="1" applyAlignment="1">
      <alignment horizontal="left" vertical="center"/>
    </xf>
    <xf numFmtId="10" fontId="6" fillId="0" borderId="3" xfId="0" applyNumberFormat="1" applyFont="1" applyFill="1" applyBorder="1" applyAlignment="1">
      <alignment horizontal="center" vertical="center" wrapText="1"/>
    </xf>
    <xf numFmtId="49" fontId="4" fillId="0" borderId="3" xfId="0" applyNumberFormat="1" applyFont="1" applyFill="1" applyBorder="1" applyAlignment="1">
      <alignment horizontal="left" vertical="center"/>
    </xf>
    <xf numFmtId="177" fontId="4" fillId="0" borderId="3" xfId="1689" applyFont="1" applyFill="1" applyBorder="1" applyAlignment="1">
      <alignment vertical="center"/>
    </xf>
    <xf numFmtId="177" fontId="5" fillId="0" borderId="0" xfId="1689" applyFont="1" applyFill="1"/>
    <xf numFmtId="177" fontId="2" fillId="0" borderId="3" xfId="1689" applyFont="1" applyFill="1" applyBorder="1" applyAlignment="1">
      <alignment horizontal="left" vertical="center" shrinkToFit="1"/>
    </xf>
    <xf numFmtId="49" fontId="11" fillId="0" borderId="3" xfId="0" applyNumberFormat="1" applyFont="1" applyFill="1" applyBorder="1" applyAlignment="1">
      <alignment horizontal="left" vertical="center" wrapText="1"/>
    </xf>
    <xf numFmtId="0" fontId="2" fillId="0" borderId="7" xfId="0" applyNumberFormat="1" applyFont="1" applyFill="1" applyBorder="1" applyAlignment="1">
      <alignment horizontal="right" vertical="center"/>
    </xf>
    <xf numFmtId="302" fontId="6" fillId="0" borderId="0" xfId="0" applyNumberFormat="1" applyFont="1" applyFill="1" applyBorder="1" applyAlignment="1">
      <alignment horizontal="center" vertical="center" wrapText="1"/>
    </xf>
    <xf numFmtId="299" fontId="2" fillId="0" borderId="3" xfId="1766" applyNumberFormat="1" applyFont="1" applyFill="1" applyBorder="1" applyAlignment="1">
      <alignment vertical="center"/>
    </xf>
    <xf numFmtId="299" fontId="2" fillId="0" borderId="3" xfId="0" applyNumberFormat="1" applyFont="1" applyBorder="1" applyAlignment="1">
      <alignment horizontal="left" vertical="center"/>
    </xf>
    <xf numFmtId="299" fontId="11" fillId="0" borderId="3" xfId="1395" applyNumberFormat="1" applyFont="1" applyBorder="1" applyAlignment="1" applyProtection="1">
      <alignment vertical="center"/>
    </xf>
    <xf numFmtId="299" fontId="6" fillId="0" borderId="3" xfId="1395" applyNumberFormat="1" applyFont="1" applyBorder="1" applyAlignment="1" applyProtection="1">
      <alignment vertical="center"/>
    </xf>
    <xf numFmtId="299" fontId="6" fillId="0" borderId="3" xfId="0" applyNumberFormat="1" applyFont="1" applyBorder="1" applyAlignment="1">
      <alignment vertical="center"/>
    </xf>
    <xf numFmtId="177" fontId="20" fillId="0" borderId="0" xfId="20" applyFont="1"/>
    <xf numFmtId="177" fontId="21" fillId="0" borderId="0" xfId="20" applyFont="1" applyAlignment="1">
      <alignment vertical="center"/>
    </xf>
    <xf numFmtId="177" fontId="13" fillId="0" borderId="0" xfId="20" applyFont="1" applyAlignment="1">
      <alignment horizontal="center" vertical="center"/>
    </xf>
    <xf numFmtId="177" fontId="2" fillId="0" borderId="0" xfId="0" applyFont="1" applyAlignment="1">
      <alignment vertical="center"/>
    </xf>
    <xf numFmtId="177" fontId="13" fillId="0" borderId="0" xfId="20" applyFont="1" applyAlignment="1">
      <alignment vertical="center"/>
    </xf>
    <xf numFmtId="177" fontId="22" fillId="0" borderId="0" xfId="20" applyFont="1"/>
    <xf numFmtId="177" fontId="23" fillId="0" borderId="0" xfId="20" applyFont="1"/>
    <xf numFmtId="197" fontId="23" fillId="0" borderId="0" xfId="1760" applyFont="1"/>
    <xf numFmtId="177" fontId="24" fillId="0" borderId="0" xfId="1691" applyFont="1" applyAlignment="1" applyProtection="1">
      <alignment horizontal="centerContinuous"/>
    </xf>
    <xf numFmtId="177" fontId="25" fillId="0" borderId="0" xfId="20" applyFont="1" applyAlignment="1">
      <alignment horizontal="centerContinuous"/>
    </xf>
    <xf numFmtId="177" fontId="26" fillId="0" borderId="0" xfId="20" applyFont="1" applyAlignment="1">
      <alignment horizontal="centerContinuous" vertical="center"/>
    </xf>
    <xf numFmtId="177" fontId="21" fillId="0" borderId="0" xfId="20" applyFont="1" applyAlignment="1">
      <alignment horizontal="centerContinuous" vertical="center"/>
    </xf>
    <xf numFmtId="177" fontId="4" fillId="0" borderId="0" xfId="20" applyFont="1" applyAlignment="1">
      <alignment horizontal="left"/>
    </xf>
    <xf numFmtId="177" fontId="27" fillId="0" borderId="0" xfId="20" applyFont="1" applyAlignment="1">
      <alignment horizontal="left"/>
    </xf>
    <xf numFmtId="177" fontId="4" fillId="0" borderId="3" xfId="1678" applyFont="1" applyBorder="1" applyAlignment="1">
      <alignment horizontal="center" vertical="center" wrapText="1"/>
    </xf>
    <xf numFmtId="177" fontId="4" fillId="0" borderId="2" xfId="1678" applyFont="1" applyBorder="1" applyAlignment="1">
      <alignment horizontal="center" vertical="center" wrapText="1"/>
    </xf>
    <xf numFmtId="177" fontId="4" fillId="0" borderId="7" xfId="1678" applyFont="1" applyBorder="1" applyAlignment="1">
      <alignment horizontal="center" vertical="center" wrapText="1"/>
    </xf>
    <xf numFmtId="270" fontId="2" fillId="0" borderId="3" xfId="0" applyNumberFormat="1" applyFont="1" applyBorder="1" applyAlignment="1">
      <alignment horizontal="center" vertical="center"/>
    </xf>
    <xf numFmtId="197" fontId="13" fillId="0" borderId="3" xfId="25" applyFont="1" applyBorder="1" applyAlignment="1">
      <alignment horizontal="left" shrinkToFit="1"/>
    </xf>
    <xf numFmtId="197" fontId="13" fillId="0" borderId="3" xfId="1743" applyFont="1" applyBorder="1" applyAlignment="1">
      <alignment horizontal="center"/>
    </xf>
    <xf numFmtId="177" fontId="2" fillId="0" borderId="3" xfId="0" applyFont="1" applyBorder="1" applyAlignment="1">
      <alignment horizontal="center" vertical="center" wrapText="1"/>
    </xf>
    <xf numFmtId="177" fontId="4" fillId="0" borderId="3" xfId="0" applyFont="1" applyBorder="1" applyAlignment="1">
      <alignment horizontal="left" vertical="center" shrinkToFit="1"/>
    </xf>
    <xf numFmtId="177" fontId="2" fillId="0" borderId="3" xfId="0" applyFont="1" applyBorder="1" applyAlignment="1">
      <alignment horizontal="left" vertical="center" shrinkToFit="1"/>
    </xf>
    <xf numFmtId="177" fontId="13" fillId="0" borderId="3" xfId="20" applyFont="1" applyBorder="1" applyAlignment="1">
      <alignment vertical="center"/>
    </xf>
    <xf numFmtId="4" fontId="13" fillId="0" borderId="3" xfId="20" applyNumberFormat="1" applyFont="1" applyBorder="1" applyAlignment="1">
      <alignment vertical="center"/>
    </xf>
    <xf numFmtId="177" fontId="13" fillId="0" borderId="0" xfId="20" applyFont="1"/>
    <xf numFmtId="177" fontId="4" fillId="0" borderId="0" xfId="20" applyFont="1" applyAlignment="1">
      <alignment horizontal="left" vertical="center"/>
    </xf>
    <xf numFmtId="177" fontId="4" fillId="0" borderId="3" xfId="1678" applyFont="1" applyBorder="1" applyAlignment="1">
      <alignment horizontal="center" vertical="center"/>
    </xf>
    <xf numFmtId="197" fontId="4" fillId="0" borderId="3" xfId="1743" applyFont="1" applyBorder="1" applyAlignment="1">
      <alignment horizontal="center"/>
    </xf>
    <xf numFmtId="302" fontId="2" fillId="0" borderId="3" xfId="0" applyNumberFormat="1" applyFont="1" applyBorder="1" applyAlignment="1">
      <alignment horizontal="center" vertical="center"/>
    </xf>
    <xf numFmtId="2" fontId="13" fillId="0" borderId="3" xfId="20" applyNumberFormat="1" applyFont="1" applyBorder="1" applyAlignment="1">
      <alignment vertical="center"/>
    </xf>
    <xf numFmtId="1" fontId="13" fillId="0" borderId="3" xfId="20" applyNumberFormat="1" applyFont="1" applyBorder="1" applyAlignment="1">
      <alignment vertical="center"/>
    </xf>
    <xf numFmtId="1" fontId="13" fillId="0" borderId="3" xfId="20" applyNumberFormat="1" applyFont="1" applyBorder="1" applyAlignment="1">
      <alignment horizontal="center" vertical="center"/>
    </xf>
    <xf numFmtId="197" fontId="13" fillId="0" borderId="3" xfId="1743" applyFont="1" applyBorder="1" applyAlignment="1">
      <alignment horizontal="center" wrapText="1"/>
    </xf>
    <xf numFmtId="3" fontId="13" fillId="0" borderId="3" xfId="20" applyNumberFormat="1" applyFont="1" applyBorder="1" applyAlignment="1">
      <alignment vertical="center"/>
    </xf>
    <xf numFmtId="177" fontId="20" fillId="0" borderId="0" xfId="20" applyFont="1" applyAlignment="1">
      <alignment horizontal="centerContinuous"/>
    </xf>
    <xf numFmtId="2" fontId="4" fillId="0" borderId="8" xfId="20" applyNumberFormat="1" applyFont="1" applyBorder="1" applyAlignment="1">
      <alignment horizontal="center" vertical="center"/>
    </xf>
    <xf numFmtId="2" fontId="4" fillId="0" borderId="9" xfId="20" applyNumberFormat="1" applyFont="1" applyBorder="1" applyAlignment="1">
      <alignment horizontal="center" vertical="center"/>
    </xf>
    <xf numFmtId="177" fontId="4" fillId="0" borderId="2" xfId="0" applyFont="1" applyBorder="1" applyAlignment="1">
      <alignment horizontal="center" vertical="center" wrapText="1"/>
    </xf>
    <xf numFmtId="2" fontId="4" fillId="0" borderId="3" xfId="20" applyNumberFormat="1" applyFont="1" applyBorder="1" applyAlignment="1">
      <alignment horizontal="center" vertical="center"/>
    </xf>
    <xf numFmtId="177" fontId="4" fillId="0" borderId="7" xfId="0" applyFont="1" applyBorder="1" applyAlignment="1">
      <alignment horizontal="center" vertical="center" wrapText="1"/>
    </xf>
    <xf numFmtId="197" fontId="13" fillId="0" borderId="3" xfId="25" applyFont="1" applyBorder="1" applyAlignment="1">
      <alignment horizontal="center" wrapText="1"/>
    </xf>
    <xf numFmtId="206" fontId="13" fillId="0" borderId="3" xfId="25" applyNumberFormat="1" applyFont="1" applyBorder="1" applyAlignment="1">
      <alignment horizontal="center" vertical="center" shrinkToFit="1"/>
    </xf>
    <xf numFmtId="197" fontId="13" fillId="0" borderId="3" xfId="25" applyFont="1" applyBorder="1" applyAlignment="1">
      <alignment horizontal="right" vertical="center"/>
    </xf>
    <xf numFmtId="197" fontId="13" fillId="0" borderId="3" xfId="25" applyFont="1" applyBorder="1" applyAlignment="1">
      <alignment vertical="center" wrapText="1"/>
    </xf>
    <xf numFmtId="197" fontId="13" fillId="0" borderId="3" xfId="25" applyFont="1" applyBorder="1">
      <alignment vertical="center"/>
    </xf>
    <xf numFmtId="206" fontId="2" fillId="0" borderId="3" xfId="0" applyNumberFormat="1" applyFont="1" applyBorder="1" applyAlignment="1">
      <alignment horizontal="center" vertical="center" wrapText="1"/>
    </xf>
    <xf numFmtId="197" fontId="2" fillId="0" borderId="3" xfId="0" applyNumberFormat="1" applyFont="1" applyBorder="1" applyAlignment="1">
      <alignment horizontal="right" vertical="center"/>
    </xf>
    <xf numFmtId="197" fontId="20" fillId="0" borderId="0" xfId="1760" applyFont="1" applyAlignment="1">
      <alignment horizontal="centerContinuous"/>
    </xf>
    <xf numFmtId="197" fontId="21" fillId="0" borderId="0" xfId="1760" applyFont="1" applyAlignment="1">
      <alignment horizontal="centerContinuous" vertical="center"/>
    </xf>
    <xf numFmtId="177" fontId="27" fillId="0" borderId="0" xfId="20" applyFont="1" applyAlignment="1">
      <alignment horizontal="left" vertical="center"/>
    </xf>
    <xf numFmtId="197" fontId="21" fillId="0" borderId="0" xfId="1760" applyFont="1" applyAlignment="1">
      <alignment vertical="center"/>
    </xf>
    <xf numFmtId="177" fontId="27" fillId="0" borderId="0" xfId="20" applyFont="1" applyAlignment="1">
      <alignment horizontal="right" vertical="center"/>
    </xf>
    <xf numFmtId="177" fontId="4" fillId="0" borderId="3" xfId="20" applyFont="1" applyBorder="1" applyAlignment="1">
      <alignment horizontal="centerContinuous" vertical="center" wrapText="1"/>
    </xf>
    <xf numFmtId="177" fontId="13" fillId="0" borderId="3" xfId="20" applyFont="1" applyBorder="1" applyAlignment="1">
      <alignment horizontal="centerContinuous" vertical="center" wrapText="1"/>
    </xf>
    <xf numFmtId="197" fontId="13" fillId="0" borderId="3" xfId="1760" applyFont="1" applyBorder="1" applyAlignment="1">
      <alignment horizontal="centerContinuous" vertical="center" wrapText="1"/>
    </xf>
    <xf numFmtId="177" fontId="4" fillId="0" borderId="3" xfId="20" applyFont="1" applyBorder="1" applyAlignment="1">
      <alignment horizontal="center" vertical="center" wrapText="1"/>
    </xf>
    <xf numFmtId="177" fontId="4" fillId="0" borderId="3" xfId="20" applyFont="1" applyBorder="1" applyAlignment="1">
      <alignment horizontal="center" vertical="center"/>
    </xf>
    <xf numFmtId="197" fontId="4" fillId="0" borderId="3" xfId="1760" applyFont="1" applyBorder="1" applyAlignment="1">
      <alignment horizontal="center" vertical="center" wrapText="1"/>
    </xf>
    <xf numFmtId="177" fontId="13" fillId="0" borderId="3" xfId="20" applyFont="1" applyBorder="1" applyAlignment="1">
      <alignment horizontal="center" vertical="center" wrapText="1"/>
    </xf>
    <xf numFmtId="177" fontId="13" fillId="0" borderId="3" xfId="20" applyFont="1" applyBorder="1" applyAlignment="1">
      <alignment horizontal="center" vertical="center"/>
    </xf>
    <xf numFmtId="177" fontId="2" fillId="0" borderId="3" xfId="0" applyFont="1" applyBorder="1" applyAlignment="1">
      <alignment vertical="center"/>
    </xf>
    <xf numFmtId="177" fontId="2" fillId="0" borderId="0" xfId="0" applyFont="1" applyAlignment="1">
      <alignment horizontal="center" vertical="center"/>
    </xf>
    <xf numFmtId="209" fontId="13" fillId="0" borderId="3" xfId="25" applyNumberFormat="1" applyFont="1" applyBorder="1" applyAlignment="1">
      <alignment horizontal="right" vertical="center"/>
    </xf>
    <xf numFmtId="197" fontId="13" fillId="0" borderId="3" xfId="25" applyFont="1" applyBorder="1" applyAlignment="1">
      <alignment horizontal="center" vertical="center"/>
    </xf>
    <xf numFmtId="197" fontId="22" fillId="0" borderId="0" xfId="1760" applyFont="1"/>
    <xf numFmtId="177" fontId="2" fillId="0" borderId="10" xfId="0" applyFont="1" applyBorder="1" applyAlignment="1">
      <alignment horizontal="center" vertical="center" wrapText="1"/>
    </xf>
    <xf numFmtId="49" fontId="4" fillId="0" borderId="10" xfId="0" applyNumberFormat="1" applyFont="1" applyBorder="1" applyAlignment="1">
      <alignment horizontal="left" vertical="center" wrapText="1"/>
    </xf>
    <xf numFmtId="49" fontId="2" fillId="0" borderId="10" xfId="0" applyNumberFormat="1" applyFont="1" applyBorder="1" applyAlignment="1">
      <alignment horizontal="left" vertical="center" wrapText="1"/>
    </xf>
    <xf numFmtId="300" fontId="2" fillId="0" borderId="10" xfId="0" applyNumberFormat="1" applyFont="1" applyBorder="1" applyAlignment="1">
      <alignment horizontal="center" vertical="center" shrinkToFit="1"/>
    </xf>
    <xf numFmtId="300" fontId="4" fillId="0" borderId="10" xfId="0" applyNumberFormat="1" applyFont="1" applyBorder="1" applyAlignment="1">
      <alignment horizontal="center" vertical="center" shrinkToFit="1"/>
    </xf>
    <xf numFmtId="299" fontId="2" fillId="0" borderId="7" xfId="0" applyNumberFormat="1" applyFont="1" applyBorder="1" applyAlignment="1">
      <alignment horizontal="left" vertical="center"/>
    </xf>
    <xf numFmtId="301" fontId="2" fillId="0" borderId="10" xfId="0" applyNumberFormat="1" applyFont="1" applyBorder="1" applyAlignment="1">
      <alignment horizontal="center" vertical="center" wrapText="1"/>
    </xf>
    <xf numFmtId="197" fontId="2" fillId="0" borderId="10" xfId="0" applyNumberFormat="1" applyFont="1" applyBorder="1" applyAlignment="1">
      <alignment horizontal="right" vertical="center" shrinkToFit="1"/>
    </xf>
    <xf numFmtId="10" fontId="2" fillId="0" borderId="10" xfId="0" applyNumberFormat="1" applyFont="1" applyBorder="1" applyAlignment="1">
      <alignment horizontal="right" vertical="center" shrinkToFit="1"/>
    </xf>
    <xf numFmtId="0" fontId="2" fillId="0" borderId="0" xfId="0" applyNumberFormat="1" applyFont="1" applyAlignment="1">
      <alignment vertical="center"/>
    </xf>
    <xf numFmtId="0" fontId="2" fillId="0" borderId="0" xfId="0" applyNumberFormat="1" applyFont="1" applyAlignment="1">
      <alignment horizontal="center" vertical="center"/>
    </xf>
    <xf numFmtId="0" fontId="2" fillId="0" borderId="3" xfId="0" applyNumberFormat="1" applyFont="1" applyBorder="1" applyAlignment="1">
      <alignment horizontal="center" vertical="center" wrapText="1"/>
    </xf>
    <xf numFmtId="0" fontId="2" fillId="0" borderId="2" xfId="0" applyNumberFormat="1" applyFont="1" applyBorder="1" applyAlignment="1">
      <alignment horizontal="center" vertical="center"/>
    </xf>
    <xf numFmtId="49" fontId="2" fillId="0" borderId="10" xfId="0" applyNumberFormat="1" applyFont="1" applyBorder="1" applyAlignment="1">
      <alignment horizontal="center" vertical="center" wrapText="1"/>
    </xf>
    <xf numFmtId="49" fontId="2" fillId="0" borderId="2" xfId="0" applyNumberFormat="1" applyFont="1" applyBorder="1" applyAlignment="1">
      <alignment horizontal="left" vertical="center" shrinkToFit="1"/>
    </xf>
    <xf numFmtId="49" fontId="2" fillId="0" borderId="2" xfId="0" applyNumberFormat="1" applyFont="1" applyBorder="1" applyAlignment="1">
      <alignment horizontal="center" vertical="center" shrinkToFit="1"/>
    </xf>
    <xf numFmtId="301" fontId="2" fillId="0" borderId="2" xfId="0" applyNumberFormat="1" applyFont="1" applyBorder="1" applyAlignment="1">
      <alignment horizontal="center" vertical="center" shrinkToFit="1"/>
    </xf>
    <xf numFmtId="49" fontId="2" fillId="0" borderId="3" xfId="0" applyNumberFormat="1" applyFont="1" applyBorder="1" applyAlignment="1">
      <alignment horizontal="center" vertical="center" shrinkToFit="1"/>
    </xf>
    <xf numFmtId="49" fontId="2" fillId="0" borderId="2" xfId="0" applyNumberFormat="1" applyFont="1" applyFill="1" applyBorder="1" applyAlignment="1">
      <alignment horizontal="center" vertical="center" shrinkToFit="1"/>
    </xf>
    <xf numFmtId="301" fontId="2" fillId="0" borderId="2" xfId="0" applyNumberFormat="1" applyFont="1" applyFill="1" applyBorder="1" applyAlignment="1">
      <alignment horizontal="center" vertical="center" shrinkToFit="1"/>
    </xf>
    <xf numFmtId="49" fontId="4" fillId="0" borderId="10" xfId="0" applyNumberFormat="1" applyFont="1" applyBorder="1" applyAlignment="1">
      <alignment horizontal="center" vertical="center" wrapText="1"/>
    </xf>
    <xf numFmtId="301" fontId="2" fillId="0" borderId="3" xfId="0" applyNumberFormat="1" applyFont="1" applyBorder="1" applyAlignment="1">
      <alignment horizontal="center" vertical="center" shrinkToFit="1"/>
    </xf>
    <xf numFmtId="49" fontId="4" fillId="0" borderId="3" xfId="0" applyNumberFormat="1" applyFont="1" applyBorder="1" applyAlignment="1">
      <alignment horizontal="center" vertical="center" shrinkToFit="1"/>
    </xf>
    <xf numFmtId="197" fontId="15" fillId="0" borderId="3" xfId="0" applyNumberFormat="1" applyFont="1" applyFill="1" applyBorder="1" applyAlignment="1">
      <alignment horizontal="right" vertical="center" wrapText="1"/>
    </xf>
    <xf numFmtId="49" fontId="4" fillId="0" borderId="3" xfId="0" applyNumberFormat="1" applyFont="1" applyBorder="1" applyAlignment="1">
      <alignment horizontal="center" vertical="center" wrapText="1"/>
    </xf>
    <xf numFmtId="299" fontId="2" fillId="0" borderId="7" xfId="0" applyNumberFormat="1" applyFont="1" applyBorder="1" applyAlignment="1">
      <alignment horizontal="center" vertical="center" wrapText="1"/>
    </xf>
    <xf numFmtId="49" fontId="4" fillId="0" borderId="2" xfId="0" applyNumberFormat="1" applyFont="1" applyBorder="1" applyAlignment="1">
      <alignment horizontal="center" vertical="center"/>
    </xf>
    <xf numFmtId="177" fontId="6" fillId="0" borderId="3" xfId="0" applyFont="1" applyBorder="1" applyAlignment="1">
      <alignment horizontal="center" vertical="center" shrinkToFit="1"/>
    </xf>
    <xf numFmtId="49" fontId="6" fillId="0" borderId="3" xfId="0" applyNumberFormat="1" applyFont="1" applyBorder="1" applyAlignment="1">
      <alignment horizontal="left" vertical="center" shrinkToFit="1"/>
    </xf>
    <xf numFmtId="49" fontId="6" fillId="0" borderId="3" xfId="0" applyNumberFormat="1" applyFont="1" applyBorder="1" applyAlignment="1">
      <alignment horizontal="center" vertical="center" shrinkToFit="1"/>
    </xf>
    <xf numFmtId="177" fontId="28" fillId="7" borderId="12" xfId="0" applyFont="1" applyFill="1" applyBorder="1" applyAlignment="1">
      <alignment horizontal="justify" vertical="center" shrinkToFit="1"/>
    </xf>
    <xf numFmtId="301" fontId="6" fillId="0" borderId="3" xfId="0" applyNumberFormat="1" applyFont="1" applyBorder="1" applyAlignment="1">
      <alignment horizontal="center" vertical="center" shrinkToFit="1"/>
    </xf>
    <xf numFmtId="300" fontId="6" fillId="0" borderId="3" xfId="0" applyNumberFormat="1" applyFont="1" applyBorder="1" applyAlignment="1">
      <alignment horizontal="center" vertical="center" shrinkToFit="1"/>
    </xf>
    <xf numFmtId="49" fontId="2" fillId="0" borderId="2" xfId="0" applyNumberFormat="1" applyFont="1" applyBorder="1" applyAlignment="1">
      <alignment horizontal="left" vertical="center"/>
    </xf>
    <xf numFmtId="262" fontId="6" fillId="0" borderId="3" xfId="0" applyNumberFormat="1" applyFont="1" applyBorder="1" applyAlignment="1">
      <alignment horizontal="center" vertical="center" wrapText="1"/>
    </xf>
    <xf numFmtId="49" fontId="4" fillId="0" borderId="10" xfId="0" applyNumberFormat="1" applyFont="1" applyFill="1" applyBorder="1" applyAlignment="1">
      <alignment horizontal="left" vertical="center" wrapText="1"/>
    </xf>
    <xf numFmtId="49" fontId="11" fillId="0" borderId="3" xfId="0" applyNumberFormat="1" applyFont="1" applyFill="1" applyBorder="1" applyAlignment="1">
      <alignment horizontal="left" vertical="center" shrinkToFit="1"/>
    </xf>
    <xf numFmtId="301" fontId="6" fillId="0" borderId="3" xfId="1650" applyNumberFormat="1" applyFont="1" applyFill="1" applyBorder="1" applyAlignment="1">
      <alignment horizontal="center" vertical="center" shrinkToFit="1"/>
    </xf>
    <xf numFmtId="301" fontId="2" fillId="0" borderId="2" xfId="0" applyNumberFormat="1" applyFont="1" applyFill="1" applyBorder="1" applyAlignment="1">
      <alignment horizontal="center" vertical="center"/>
    </xf>
    <xf numFmtId="299" fontId="2" fillId="0" borderId="1" xfId="0" applyNumberFormat="1" applyFont="1" applyFill="1" applyBorder="1" applyAlignment="1">
      <alignment horizontal="right" vertical="center"/>
    </xf>
    <xf numFmtId="197" fontId="2" fillId="0" borderId="4" xfId="0" applyNumberFormat="1" applyFont="1" applyFill="1" applyBorder="1" applyAlignment="1">
      <alignment horizontal="center" vertical="center" shrinkToFit="1"/>
    </xf>
    <xf numFmtId="10" fontId="2" fillId="0" borderId="2" xfId="0" applyNumberFormat="1" applyFont="1" applyFill="1" applyBorder="1" applyAlignment="1">
      <alignment horizontal="center" vertical="center" shrinkToFit="1"/>
    </xf>
    <xf numFmtId="301" fontId="11" fillId="0" borderId="3" xfId="0" applyNumberFormat="1" applyFont="1" applyFill="1" applyBorder="1" applyAlignment="1">
      <alignment horizontal="left" vertical="center" shrinkToFit="1"/>
    </xf>
    <xf numFmtId="262" fontId="6" fillId="0" borderId="3" xfId="0" applyNumberFormat="1" applyFont="1" applyFill="1" applyBorder="1" applyAlignment="1">
      <alignment horizontal="center" vertical="center" wrapText="1"/>
    </xf>
    <xf numFmtId="299" fontId="2" fillId="0" borderId="7" xfId="0" applyNumberFormat="1" applyFont="1" applyFill="1" applyBorder="1" applyAlignment="1">
      <alignment horizontal="center" vertical="center" wrapText="1"/>
    </xf>
    <xf numFmtId="299" fontId="2" fillId="0" borderId="0" xfId="0" applyNumberFormat="1" applyFont="1" applyFill="1" applyBorder="1" applyAlignment="1">
      <alignment horizontal="right" vertical="center"/>
    </xf>
    <xf numFmtId="177" fontId="2" fillId="8" borderId="0" xfId="1178" applyFont="1" applyFill="1" applyAlignment="1">
      <alignment vertical="center" wrapText="1"/>
    </xf>
    <xf numFmtId="177" fontId="2" fillId="8" borderId="0" xfId="1178" applyFont="1" applyFill="1" applyAlignment="1">
      <alignment vertical="center"/>
    </xf>
    <xf numFmtId="177" fontId="2" fillId="0" borderId="0" xfId="1178" applyFont="1" applyAlignment="1">
      <alignment vertical="center"/>
    </xf>
    <xf numFmtId="14" fontId="2" fillId="0" borderId="0" xfId="1178" applyNumberFormat="1" applyFont="1" applyAlignment="1">
      <alignment vertical="center"/>
    </xf>
    <xf numFmtId="299" fontId="29" fillId="0" borderId="0" xfId="0" applyNumberFormat="1" applyFont="1" applyAlignment="1">
      <alignment horizontal="center" vertical="center" wrapText="1"/>
    </xf>
    <xf numFmtId="2" fontId="2" fillId="8" borderId="0" xfId="1178" applyNumberFormat="1" applyFont="1" applyFill="1" applyAlignment="1">
      <alignment horizontal="center" vertical="center"/>
    </xf>
    <xf numFmtId="1" fontId="10" fillId="8" borderId="0" xfId="1178" applyNumberFormat="1" applyFont="1" applyFill="1" applyAlignment="1">
      <alignment horizontal="left" vertical="center"/>
    </xf>
    <xf numFmtId="1" fontId="2" fillId="8" borderId="0" xfId="1178" applyNumberFormat="1" applyFont="1" applyFill="1" applyAlignment="1">
      <alignment horizontal="left" vertical="center"/>
    </xf>
    <xf numFmtId="1" fontId="2" fillId="0" borderId="0" xfId="1178" applyNumberFormat="1" applyFont="1" applyAlignment="1">
      <alignment horizontal="left" vertical="center"/>
    </xf>
    <xf numFmtId="177" fontId="2" fillId="8" borderId="3" xfId="1684" applyFont="1" applyFill="1" applyBorder="1" applyAlignment="1">
      <alignment horizontal="center" vertical="center" wrapText="1"/>
    </xf>
    <xf numFmtId="177" fontId="2" fillId="0" borderId="3" xfId="1684" applyFont="1" applyBorder="1" applyAlignment="1">
      <alignment horizontal="center" vertical="center" wrapText="1"/>
    </xf>
    <xf numFmtId="177" fontId="8" fillId="0" borderId="3" xfId="1684" applyFont="1" applyBorder="1" applyAlignment="1">
      <alignment horizontal="center" vertical="center" wrapText="1"/>
    </xf>
    <xf numFmtId="177" fontId="2" fillId="8" borderId="2" xfId="1684" applyFont="1" applyFill="1" applyBorder="1" applyAlignment="1">
      <alignment horizontal="center" vertical="center" wrapText="1"/>
    </xf>
    <xf numFmtId="49" fontId="2" fillId="8" borderId="2" xfId="1684" applyNumberFormat="1" applyFont="1" applyFill="1" applyBorder="1" applyAlignment="1">
      <alignment horizontal="center" vertical="center" wrapText="1"/>
    </xf>
    <xf numFmtId="177" fontId="2" fillId="0" borderId="2" xfId="1684" applyFont="1" applyBorder="1" applyAlignment="1">
      <alignment horizontal="center" vertical="center" wrapText="1"/>
    </xf>
    <xf numFmtId="49" fontId="2" fillId="0" borderId="2" xfId="1684" applyNumberFormat="1" applyFont="1" applyBorder="1" applyAlignment="1">
      <alignment horizontal="center" vertical="center" wrapText="1"/>
    </xf>
    <xf numFmtId="301" fontId="2" fillId="0" borderId="2" xfId="1684" applyNumberFormat="1" applyFont="1" applyBorder="1" applyAlignment="1">
      <alignment horizontal="center" vertical="center" wrapText="1"/>
    </xf>
    <xf numFmtId="0" fontId="13" fillId="0" borderId="3" xfId="1684" applyNumberFormat="1" applyFont="1" applyFill="1" applyBorder="1" applyAlignment="1">
      <alignment horizontal="center" vertical="center" shrinkToFit="1"/>
    </xf>
    <xf numFmtId="177" fontId="6" fillId="0" borderId="3" xfId="1178" applyFont="1" applyFill="1" applyBorder="1" applyAlignment="1">
      <alignment horizontal="center" vertical="center" shrinkToFit="1"/>
    </xf>
    <xf numFmtId="49" fontId="15" fillId="0" borderId="3" xfId="0" applyNumberFormat="1" applyFont="1" applyFill="1" applyBorder="1" applyAlignment="1">
      <alignment horizontal="left" vertical="center" shrinkToFit="1"/>
    </xf>
    <xf numFmtId="177" fontId="13" fillId="0" borderId="3" xfId="1684" applyFont="1" applyFill="1" applyBorder="1" applyAlignment="1">
      <alignment horizontal="center" vertical="center" shrinkToFit="1"/>
    </xf>
    <xf numFmtId="301" fontId="6" fillId="0" borderId="3" xfId="1178" applyNumberFormat="1" applyFont="1" applyFill="1" applyBorder="1" applyAlignment="1">
      <alignment horizontal="center" vertical="center" shrinkToFit="1"/>
    </xf>
    <xf numFmtId="177" fontId="13" fillId="0" borderId="7" xfId="1684" applyFont="1" applyFill="1" applyBorder="1" applyAlignment="1">
      <alignment horizontal="center" vertical="center" shrinkToFit="1"/>
    </xf>
    <xf numFmtId="177" fontId="6" fillId="0" borderId="3" xfId="1178" applyFont="1" applyBorder="1" applyAlignment="1">
      <alignment horizontal="center" vertical="center" wrapText="1"/>
    </xf>
    <xf numFmtId="49" fontId="6" fillId="0" borderId="3" xfId="1178" applyNumberFormat="1" applyFont="1" applyBorder="1" applyAlignment="1">
      <alignment horizontal="left" vertical="center" wrapText="1"/>
    </xf>
    <xf numFmtId="301" fontId="6" fillId="0" borderId="3" xfId="1178" applyNumberFormat="1" applyFont="1" applyBorder="1" applyAlignment="1">
      <alignment horizontal="center" vertical="center" wrapText="1"/>
    </xf>
    <xf numFmtId="299" fontId="4" fillId="0" borderId="7" xfId="0" applyNumberFormat="1" applyFont="1" applyBorder="1" applyAlignment="1">
      <alignment horizontal="center" vertical="center"/>
    </xf>
    <xf numFmtId="177" fontId="2" fillId="8" borderId="7" xfId="1178" applyFont="1" applyFill="1" applyBorder="1" applyAlignment="1">
      <alignment vertical="center" wrapText="1"/>
    </xf>
    <xf numFmtId="177" fontId="2" fillId="0" borderId="7" xfId="1178" applyFont="1" applyBorder="1" applyAlignment="1">
      <alignment horizontal="centerContinuous" vertical="center" wrapText="1"/>
    </xf>
    <xf numFmtId="1" fontId="2" fillId="0" borderId="0" xfId="1178" applyNumberFormat="1" applyFont="1" applyAlignment="1">
      <alignment horizontal="center" vertical="center"/>
    </xf>
    <xf numFmtId="49" fontId="2" fillId="0" borderId="0" xfId="1178" applyNumberFormat="1" applyFont="1" applyAlignment="1">
      <alignment horizontal="center" vertical="center"/>
    </xf>
    <xf numFmtId="14" fontId="2" fillId="0" borderId="0" xfId="1178" applyNumberFormat="1" applyFont="1" applyAlignment="1">
      <alignment horizontal="right" vertical="center"/>
    </xf>
    <xf numFmtId="14" fontId="4" fillId="0" borderId="2" xfId="1684" applyNumberFormat="1" applyFont="1" applyBorder="1" applyAlignment="1">
      <alignment horizontal="center" vertical="center" wrapText="1"/>
    </xf>
    <xf numFmtId="14" fontId="2" fillId="0" borderId="7" xfId="1684" applyNumberFormat="1" applyFont="1" applyBorder="1" applyAlignment="1">
      <alignment horizontal="center" vertical="center" wrapText="1"/>
    </xf>
    <xf numFmtId="206" fontId="15" fillId="0" borderId="3" xfId="0" applyNumberFormat="1" applyFont="1" applyFill="1" applyBorder="1" applyAlignment="1">
      <alignment horizontal="center" vertical="center" shrinkToFit="1"/>
    </xf>
    <xf numFmtId="0" fontId="13" fillId="0" borderId="3" xfId="1681" applyNumberFormat="1" applyFont="1" applyFill="1" applyBorder="1" applyAlignment="1">
      <alignment horizontal="center" vertical="center" shrinkToFit="1"/>
    </xf>
    <xf numFmtId="0" fontId="6" fillId="0" borderId="3" xfId="1178" applyNumberFormat="1" applyFont="1" applyFill="1" applyBorder="1" applyAlignment="1">
      <alignment horizontal="center" vertical="center" shrinkToFit="1"/>
    </xf>
    <xf numFmtId="0" fontId="13" fillId="0" borderId="7" xfId="1684" applyNumberFormat="1" applyFont="1" applyFill="1" applyBorder="1" applyAlignment="1">
      <alignment horizontal="center" vertical="center" shrinkToFit="1"/>
    </xf>
    <xf numFmtId="300" fontId="6" fillId="0" borderId="3" xfId="1178" applyNumberFormat="1" applyFont="1" applyBorder="1" applyAlignment="1">
      <alignment horizontal="center" vertical="center" wrapText="1"/>
    </xf>
    <xf numFmtId="4" fontId="2" fillId="0" borderId="7" xfId="1178" applyNumberFormat="1" applyFont="1" applyBorder="1" applyAlignment="1">
      <alignment vertical="center"/>
    </xf>
    <xf numFmtId="14" fontId="2" fillId="0" borderId="7" xfId="1178" applyNumberFormat="1" applyFont="1" applyBorder="1" applyAlignment="1">
      <alignment vertical="center"/>
    </xf>
    <xf numFmtId="208" fontId="2" fillId="8" borderId="0" xfId="1178" applyNumberFormat="1" applyFont="1" applyFill="1" applyAlignment="1">
      <alignment horizontal="right" vertical="center"/>
    </xf>
    <xf numFmtId="1" fontId="2" fillId="8" borderId="0" xfId="1768" applyNumberFormat="1" applyFont="1" applyFill="1" applyAlignment="1">
      <alignment horizontal="right" vertical="center"/>
    </xf>
    <xf numFmtId="1" fontId="2" fillId="8" borderId="0" xfId="1178" applyNumberFormat="1" applyFont="1" applyFill="1" applyAlignment="1">
      <alignment horizontal="center" vertical="center"/>
    </xf>
    <xf numFmtId="1" fontId="2" fillId="8" borderId="0" xfId="1178" applyNumberFormat="1" applyFont="1" applyFill="1" applyAlignment="1">
      <alignment vertical="center"/>
    </xf>
    <xf numFmtId="2" fontId="4" fillId="8" borderId="3" xfId="1178" applyNumberFormat="1" applyFont="1" applyFill="1" applyBorder="1" applyAlignment="1">
      <alignment horizontal="center" vertical="center" wrapText="1"/>
    </xf>
    <xf numFmtId="2" fontId="2" fillId="8" borderId="3" xfId="1178" applyNumberFormat="1" applyFont="1" applyFill="1" applyBorder="1" applyAlignment="1">
      <alignment horizontal="center" vertical="center" wrapText="1"/>
    </xf>
    <xf numFmtId="2" fontId="4" fillId="3" borderId="2" xfId="1178" applyNumberFormat="1" applyFont="1" applyFill="1" applyBorder="1" applyAlignment="1">
      <alignment horizontal="center" vertical="center" wrapText="1"/>
    </xf>
    <xf numFmtId="1" fontId="2" fillId="8" borderId="3" xfId="1768" applyNumberFormat="1" applyFont="1" applyFill="1" applyBorder="1" applyAlignment="1">
      <alignment horizontal="center" vertical="center" wrapText="1"/>
    </xf>
    <xf numFmtId="301" fontId="2" fillId="8" borderId="2" xfId="1684" applyNumberFormat="1" applyFont="1" applyFill="1" applyBorder="1" applyAlignment="1">
      <alignment horizontal="center" vertical="center" wrapText="1"/>
    </xf>
    <xf numFmtId="197" fontId="2" fillId="8" borderId="2" xfId="1178" applyNumberFormat="1" applyFont="1" applyFill="1" applyBorder="1" applyAlignment="1">
      <alignment horizontal="center" vertical="center" shrinkToFit="1"/>
    </xf>
    <xf numFmtId="197" fontId="4" fillId="3" borderId="10" xfId="1178" applyNumberFormat="1" applyFont="1" applyFill="1" applyBorder="1" applyAlignment="1">
      <alignment horizontal="center" vertical="center" shrinkToFit="1"/>
    </xf>
    <xf numFmtId="197" fontId="2" fillId="8" borderId="2" xfId="1768" applyNumberFormat="1" applyFont="1" applyFill="1" applyBorder="1" applyAlignment="1">
      <alignment horizontal="center" vertical="center" shrinkToFit="1"/>
    </xf>
    <xf numFmtId="10" fontId="2" fillId="8" borderId="2" xfId="1178" applyNumberFormat="1" applyFont="1" applyFill="1" applyBorder="1" applyAlignment="1">
      <alignment horizontal="center" vertical="center" shrinkToFit="1"/>
    </xf>
    <xf numFmtId="197" fontId="6" fillId="0" borderId="3" xfId="1178" applyNumberFormat="1" applyFont="1" applyBorder="1" applyAlignment="1">
      <alignment horizontal="right" vertical="center" wrapText="1"/>
    </xf>
    <xf numFmtId="197" fontId="6" fillId="0" borderId="3" xfId="1768" applyNumberFormat="1" applyFont="1" applyBorder="1" applyAlignment="1">
      <alignment horizontal="right" vertical="center" wrapText="1"/>
    </xf>
    <xf numFmtId="10" fontId="6" fillId="0" borderId="3" xfId="1768" applyNumberFormat="1" applyFont="1" applyBorder="1" applyAlignment="1">
      <alignment horizontal="right" vertical="center" wrapText="1"/>
    </xf>
    <xf numFmtId="302" fontId="6" fillId="0" borderId="3" xfId="1768" applyNumberFormat="1" applyFont="1" applyBorder="1" applyAlignment="1">
      <alignment horizontal="right" vertical="center" wrapText="1"/>
    </xf>
    <xf numFmtId="10" fontId="6" fillId="0" borderId="3" xfId="1178" applyNumberFormat="1" applyFont="1" applyBorder="1" applyAlignment="1">
      <alignment horizontal="right" vertical="center" wrapText="1"/>
    </xf>
    <xf numFmtId="4" fontId="2" fillId="8" borderId="7" xfId="1178" applyNumberFormat="1" applyFont="1" applyFill="1" applyBorder="1" applyAlignment="1">
      <alignment vertical="center"/>
    </xf>
    <xf numFmtId="40" fontId="2" fillId="8" borderId="7" xfId="1178" applyNumberFormat="1" applyFont="1" applyFill="1" applyBorder="1" applyAlignment="1">
      <alignment vertical="center"/>
    </xf>
    <xf numFmtId="177" fontId="2" fillId="8" borderId="3" xfId="1768" applyNumberFormat="1" applyFont="1" applyFill="1" applyBorder="1" applyAlignment="1">
      <alignment horizontal="center" vertical="center" wrapText="1"/>
    </xf>
    <xf numFmtId="10" fontId="2" fillId="8" borderId="2" xfId="1768" applyNumberFormat="1" applyFont="1" applyFill="1" applyBorder="1" applyAlignment="1">
      <alignment horizontal="center" vertical="center" shrinkToFit="1"/>
    </xf>
    <xf numFmtId="49" fontId="2" fillId="8" borderId="2" xfId="1768" applyNumberFormat="1" applyFont="1" applyFill="1" applyBorder="1" applyAlignment="1">
      <alignment horizontal="center" vertical="center" wrapText="1"/>
    </xf>
    <xf numFmtId="49" fontId="11" fillId="0" borderId="3" xfId="1768" applyNumberFormat="1" applyFont="1" applyBorder="1" applyAlignment="1">
      <alignment horizontal="left" vertical="center" shrinkToFit="1"/>
    </xf>
    <xf numFmtId="49" fontId="6" fillId="0" borderId="3" xfId="1768" applyNumberFormat="1" applyFont="1" applyBorder="1" applyAlignment="1">
      <alignment horizontal="left" vertical="center" wrapText="1"/>
    </xf>
    <xf numFmtId="299" fontId="6" fillId="0" borderId="3" xfId="0" applyNumberFormat="1" applyFont="1" applyBorder="1" applyAlignment="1">
      <alignment horizontal="right" vertical="center" wrapText="1"/>
    </xf>
    <xf numFmtId="177" fontId="4" fillId="0" borderId="10" xfId="0" applyFont="1" applyBorder="1" applyAlignment="1">
      <alignment horizontal="center" vertical="center"/>
    </xf>
    <xf numFmtId="301" fontId="4" fillId="0" borderId="2" xfId="0" applyNumberFormat="1" applyFont="1" applyBorder="1" applyAlignment="1">
      <alignment horizontal="center" vertical="center"/>
    </xf>
    <xf numFmtId="49" fontId="4" fillId="0" borderId="10" xfId="0" applyNumberFormat="1" applyFont="1" applyFill="1" applyBorder="1" applyAlignment="1">
      <alignment horizontal="center" vertical="center" wrapText="1"/>
    </xf>
    <xf numFmtId="197" fontId="15" fillId="0" borderId="3" xfId="1743" applyFont="1" applyFill="1" applyBorder="1" applyAlignment="1">
      <alignment horizontal="right" vertical="center" wrapText="1"/>
    </xf>
    <xf numFmtId="299" fontId="3" fillId="0" borderId="0" xfId="0" applyNumberFormat="1" applyFont="1" applyAlignment="1">
      <alignment vertical="center" wrapText="1"/>
    </xf>
    <xf numFmtId="197" fontId="2" fillId="0" borderId="10" xfId="0" applyNumberFormat="1" applyFont="1" applyBorder="1" applyAlignment="1">
      <alignment horizontal="center" vertical="center" shrinkToFit="1"/>
    </xf>
    <xf numFmtId="262" fontId="15" fillId="0" borderId="3" xfId="0" applyNumberFormat="1" applyFont="1" applyFill="1" applyBorder="1" applyAlignment="1">
      <alignment horizontal="center" vertical="center" wrapText="1"/>
    </xf>
    <xf numFmtId="197" fontId="15" fillId="0" borderId="3" xfId="1743" applyFont="1" applyFill="1" applyBorder="1" applyAlignment="1">
      <alignment horizontal="center" vertical="center" wrapText="1"/>
    </xf>
    <xf numFmtId="49" fontId="6" fillId="0" borderId="3" xfId="1650" applyNumberFormat="1" applyFont="1" applyBorder="1" applyAlignment="1">
      <alignment horizontal="left" vertical="center" wrapText="1"/>
    </xf>
    <xf numFmtId="49" fontId="6" fillId="0" borderId="3" xfId="1650" applyNumberFormat="1" applyFont="1" applyFill="1" applyBorder="1" applyAlignment="1">
      <alignment horizontal="left" vertical="center" wrapText="1"/>
    </xf>
    <xf numFmtId="49" fontId="30" fillId="0" borderId="2" xfId="1650" applyNumberFormat="1" applyFont="1" applyBorder="1" applyAlignment="1">
      <alignment horizontal="center" vertical="center" wrapText="1" shrinkToFit="1"/>
    </xf>
    <xf numFmtId="49" fontId="31" fillId="0" borderId="7" xfId="1650" applyNumberFormat="1" applyFont="1" applyBorder="1" applyAlignment="1">
      <alignment horizontal="center" vertical="center" wrapText="1" shrinkToFit="1"/>
    </xf>
    <xf numFmtId="49" fontId="6" fillId="0" borderId="3" xfId="1650" applyNumberFormat="1" applyFont="1" applyBorder="1" applyAlignment="1">
      <alignment horizontal="left" vertical="center" shrinkToFit="1"/>
    </xf>
    <xf numFmtId="49" fontId="11" fillId="0" borderId="2" xfId="1650" applyNumberFormat="1" applyFont="1" applyBorder="1" applyAlignment="1">
      <alignment horizontal="center" vertical="center" shrinkToFit="1"/>
    </xf>
    <xf numFmtId="49" fontId="11" fillId="0" borderId="10" xfId="1650" applyNumberFormat="1" applyFont="1" applyBorder="1" applyAlignment="1">
      <alignment horizontal="center" vertical="center" shrinkToFit="1"/>
    </xf>
    <xf numFmtId="49" fontId="11" fillId="0" borderId="7" xfId="1650" applyNumberFormat="1" applyFont="1" applyBorder="1" applyAlignment="1">
      <alignment horizontal="center" vertical="center" shrinkToFit="1"/>
    </xf>
    <xf numFmtId="49" fontId="2" fillId="0" borderId="0" xfId="0" applyNumberFormat="1" applyFont="1" applyAlignment="1">
      <alignment vertical="center"/>
    </xf>
    <xf numFmtId="49" fontId="2" fillId="0" borderId="0" xfId="0" applyNumberFormat="1" applyFont="1" applyAlignment="1">
      <alignment horizontal="center" vertical="center"/>
    </xf>
    <xf numFmtId="49" fontId="10" fillId="0" borderId="0" xfId="0" applyNumberFormat="1" applyFont="1" applyAlignment="1">
      <alignment vertical="center"/>
    </xf>
    <xf numFmtId="299" fontId="2" fillId="0" borderId="11" xfId="0" applyNumberFormat="1" applyFont="1" applyBorder="1" applyAlignment="1">
      <alignment horizontal="center" vertical="center"/>
    </xf>
    <xf numFmtId="49" fontId="2" fillId="0" borderId="3" xfId="0" applyNumberFormat="1" applyFont="1" applyBorder="1" applyAlignment="1">
      <alignment horizontal="left" vertical="center"/>
    </xf>
    <xf numFmtId="299" fontId="6" fillId="0" borderId="9" xfId="0" applyNumberFormat="1" applyFont="1" applyBorder="1" applyAlignment="1">
      <alignment vertical="center"/>
    </xf>
    <xf numFmtId="299" fontId="6" fillId="0" borderId="9" xfId="1395" applyNumberFormat="1" applyFont="1" applyBorder="1" applyAlignment="1" applyProtection="1">
      <alignment vertical="center"/>
    </xf>
    <xf numFmtId="299" fontId="4" fillId="0" borderId="9" xfId="1395" applyNumberFormat="1" applyFont="1" applyBorder="1" applyAlignment="1" applyProtection="1">
      <alignment vertical="center"/>
    </xf>
    <xf numFmtId="299" fontId="32" fillId="0" borderId="9" xfId="1395" applyNumberFormat="1" applyFont="1" applyBorder="1" applyAlignment="1" applyProtection="1">
      <alignment vertical="center"/>
    </xf>
    <xf numFmtId="299" fontId="6" fillId="0" borderId="8" xfId="1395" applyNumberFormat="1" applyFont="1" applyBorder="1" applyAlignment="1" applyProtection="1">
      <alignment horizontal="center" vertical="center"/>
    </xf>
    <xf numFmtId="299" fontId="6" fillId="0" borderId="9" xfId="1395" applyNumberFormat="1" applyFont="1" applyBorder="1" applyAlignment="1" applyProtection="1">
      <alignment horizontal="center" vertical="center"/>
    </xf>
    <xf numFmtId="299" fontId="6" fillId="0" borderId="8" xfId="0" applyNumberFormat="1" applyFont="1" applyBorder="1" applyAlignment="1">
      <alignment horizontal="center" vertical="center"/>
    </xf>
    <xf numFmtId="299" fontId="6" fillId="0" borderId="9" xfId="0" applyNumberFormat="1" applyFont="1" applyBorder="1" applyAlignment="1">
      <alignment horizontal="center" vertical="center"/>
    </xf>
    <xf numFmtId="197" fontId="2" fillId="5" borderId="10" xfId="0" applyNumberFormat="1" applyFont="1" applyFill="1" applyBorder="1" applyAlignment="1">
      <alignment horizontal="right" vertical="center" shrinkToFit="1"/>
    </xf>
    <xf numFmtId="299" fontId="0" fillId="0" borderId="1" xfId="0" applyNumberFormat="1" applyBorder="1"/>
    <xf numFmtId="299" fontId="2" fillId="0" borderId="2" xfId="1685" applyNumberFormat="1" applyFont="1" applyBorder="1" applyAlignment="1">
      <alignment horizontal="center" vertical="center" wrapText="1"/>
    </xf>
    <xf numFmtId="299" fontId="33" fillId="0" borderId="2" xfId="1685" applyNumberFormat="1" applyFont="1" applyBorder="1" applyAlignment="1">
      <alignment horizontal="center" vertical="center" wrapText="1"/>
    </xf>
    <xf numFmtId="49" fontId="2" fillId="0" borderId="10" xfId="1685" applyNumberFormat="1" applyFont="1" applyBorder="1" applyAlignment="1">
      <alignment horizontal="center" vertical="center" wrapText="1"/>
    </xf>
    <xf numFmtId="301" fontId="13" fillId="0" borderId="10" xfId="1685" applyNumberFormat="1" applyFont="1" applyBorder="1" applyAlignment="1">
      <alignment horizontal="center" vertical="center" wrapText="1"/>
    </xf>
    <xf numFmtId="299" fontId="0" fillId="0" borderId="6" xfId="0" applyNumberFormat="1" applyBorder="1"/>
    <xf numFmtId="299" fontId="8" fillId="0" borderId="13" xfId="0" applyNumberFormat="1" applyFont="1" applyBorder="1" applyAlignment="1">
      <alignment horizontal="center" vertical="center" wrapText="1"/>
    </xf>
    <xf numFmtId="197" fontId="2" fillId="0" borderId="14" xfId="0" applyNumberFormat="1" applyFont="1" applyBorder="1" applyAlignment="1">
      <alignment horizontal="center" vertical="center" shrinkToFit="1"/>
    </xf>
    <xf numFmtId="177" fontId="2" fillId="0" borderId="2" xfId="0" applyFont="1" applyBorder="1" applyAlignment="1">
      <alignment horizontal="center" vertical="center" wrapText="1"/>
    </xf>
    <xf numFmtId="49" fontId="2" fillId="0" borderId="2" xfId="0" applyNumberFormat="1" applyFont="1" applyBorder="1" applyAlignment="1">
      <alignment horizontal="center" vertical="center" wrapText="1"/>
    </xf>
    <xf numFmtId="299" fontId="4" fillId="3" borderId="3" xfId="0" applyNumberFormat="1" applyFont="1" applyFill="1" applyBorder="1" applyAlignment="1">
      <alignment horizontal="center" vertical="center"/>
    </xf>
    <xf numFmtId="299" fontId="4" fillId="0" borderId="9" xfId="0" applyNumberFormat="1" applyFont="1" applyBorder="1" applyAlignment="1">
      <alignment horizontal="left" vertical="center"/>
    </xf>
    <xf numFmtId="301" fontId="6" fillId="0" borderId="3" xfId="0" applyNumberFormat="1" applyFont="1" applyBorder="1" applyAlignment="1">
      <alignment horizontal="right" vertical="center" wrapText="1"/>
    </xf>
    <xf numFmtId="301" fontId="2" fillId="0" borderId="7" xfId="0" applyNumberFormat="1" applyFont="1" applyBorder="1" applyAlignment="1">
      <alignment horizontal="right" vertical="center"/>
    </xf>
    <xf numFmtId="299" fontId="2" fillId="4" borderId="0" xfId="0" applyNumberFormat="1" applyFont="1" applyFill="1" applyAlignment="1">
      <alignment vertical="center"/>
    </xf>
    <xf numFmtId="10" fontId="2" fillId="0" borderId="2" xfId="0" applyNumberFormat="1" applyFont="1" applyBorder="1" applyAlignment="1">
      <alignment horizontal="right" vertical="center" shrinkToFit="1"/>
    </xf>
    <xf numFmtId="197" fontId="2" fillId="0" borderId="2" xfId="0" applyNumberFormat="1" applyFont="1" applyBorder="1" applyAlignment="1">
      <alignment horizontal="right" vertical="center" shrinkToFit="1"/>
    </xf>
    <xf numFmtId="270" fontId="6" fillId="0" borderId="3" xfId="0" applyNumberFormat="1" applyFont="1" applyBorder="1" applyAlignment="1">
      <alignment horizontal="center" vertical="center" wrapText="1"/>
    </xf>
    <xf numFmtId="299" fontId="3" fillId="4" borderId="0" xfId="0" applyNumberFormat="1" applyFont="1" applyFill="1" applyAlignment="1">
      <alignment vertical="center"/>
    </xf>
    <xf numFmtId="299" fontId="2" fillId="3" borderId="3" xfId="0" applyNumberFormat="1" applyFont="1" applyFill="1" applyBorder="1" applyAlignment="1">
      <alignment horizontal="center" vertical="center" wrapText="1"/>
    </xf>
    <xf numFmtId="299" fontId="8" fillId="4" borderId="3" xfId="0" applyNumberFormat="1" applyFont="1" applyFill="1" applyBorder="1" applyAlignment="1">
      <alignment horizontal="center" vertical="center"/>
    </xf>
    <xf numFmtId="299" fontId="4" fillId="4" borderId="3" xfId="0" applyNumberFormat="1" applyFont="1" applyFill="1" applyBorder="1" applyAlignment="1">
      <alignment horizontal="center" vertical="center"/>
    </xf>
    <xf numFmtId="299" fontId="4" fillId="4" borderId="3" xfId="0" applyNumberFormat="1" applyFont="1" applyFill="1" applyBorder="1" applyAlignment="1">
      <alignment horizontal="center" vertical="center" wrapText="1"/>
    </xf>
    <xf numFmtId="197" fontId="2" fillId="3" borderId="2" xfId="0" applyNumberFormat="1" applyFont="1" applyFill="1" applyBorder="1" applyAlignment="1">
      <alignment horizontal="right" vertical="center" shrinkToFit="1"/>
    </xf>
    <xf numFmtId="197" fontId="8" fillId="4" borderId="3" xfId="0" applyNumberFormat="1" applyFont="1" applyFill="1" applyBorder="1" applyAlignment="1">
      <alignment horizontal="right" vertical="center" shrinkToFit="1"/>
    </xf>
    <xf numFmtId="197" fontId="8" fillId="4" borderId="3" xfId="0" applyNumberFormat="1" applyFont="1" applyFill="1" applyBorder="1" applyAlignment="1">
      <alignment horizontal="center" vertical="center" wrapText="1" shrinkToFit="1"/>
    </xf>
    <xf numFmtId="299" fontId="2" fillId="4" borderId="3" xfId="0" applyNumberFormat="1" applyFont="1" applyFill="1" applyBorder="1" applyAlignment="1">
      <alignment vertical="center"/>
    </xf>
    <xf numFmtId="299" fontId="2" fillId="9" borderId="0" xfId="0" applyNumberFormat="1" applyFont="1" applyFill="1" applyAlignment="1">
      <alignment vertical="center"/>
    </xf>
    <xf numFmtId="299" fontId="4" fillId="4" borderId="0" xfId="0" applyNumberFormat="1" applyFont="1" applyFill="1" applyAlignment="1">
      <alignment vertical="center"/>
    </xf>
    <xf numFmtId="197" fontId="8" fillId="4" borderId="3" xfId="0" applyNumberFormat="1" applyFont="1" applyFill="1" applyBorder="1" applyAlignment="1">
      <alignment horizontal="right" vertical="center" wrapText="1" shrinkToFit="1"/>
    </xf>
    <xf numFmtId="299" fontId="2" fillId="3" borderId="2" xfId="0" applyNumberFormat="1" applyFont="1" applyFill="1" applyBorder="1" applyAlignment="1">
      <alignment horizontal="center" vertical="center" wrapText="1"/>
    </xf>
    <xf numFmtId="177" fontId="2" fillId="0" borderId="10" xfId="0" applyFont="1" applyBorder="1" applyAlignment="1">
      <alignment horizontal="center" vertical="center"/>
    </xf>
    <xf numFmtId="49" fontId="2" fillId="0" borderId="10" xfId="0" applyNumberFormat="1" applyFont="1" applyBorder="1" applyAlignment="1">
      <alignment horizontal="left" vertical="center"/>
    </xf>
    <xf numFmtId="197" fontId="2" fillId="3" borderId="10" xfId="0" applyNumberFormat="1" applyFont="1" applyFill="1" applyBorder="1" applyAlignment="1">
      <alignment horizontal="right" vertical="center" shrinkToFit="1"/>
    </xf>
    <xf numFmtId="299" fontId="6" fillId="0" borderId="9" xfId="1395" applyNumberFormat="1" applyFont="1" applyBorder="1" applyAlignment="1" applyProtection="1">
      <alignment horizontal="left" vertical="center" indent="1"/>
    </xf>
    <xf numFmtId="299" fontId="6" fillId="0" borderId="9" xfId="1395" applyNumberFormat="1" applyFont="1" applyBorder="1" applyAlignment="1" applyProtection="1">
      <alignment horizontal="left" vertical="center" indent="2"/>
    </xf>
    <xf numFmtId="299" fontId="6" fillId="0" borderId="9" xfId="1395" applyNumberFormat="1" applyFont="1" applyBorder="1" applyAlignment="1" applyProtection="1">
      <alignment horizontal="left" vertical="center" indent="5"/>
    </xf>
    <xf numFmtId="299" fontId="6" fillId="0" borderId="9" xfId="1395" applyNumberFormat="1" applyFont="1" applyBorder="1" applyAlignment="1" applyProtection="1">
      <alignment horizontal="left" vertical="center" indent="3"/>
    </xf>
    <xf numFmtId="14" fontId="2" fillId="0" borderId="0" xfId="0" applyNumberFormat="1" applyFont="1" applyAlignment="1">
      <alignment vertical="center"/>
    </xf>
    <xf numFmtId="14" fontId="2" fillId="0" borderId="0" xfId="0" applyNumberFormat="1" applyFont="1" applyAlignment="1">
      <alignment horizontal="center" vertical="center"/>
    </xf>
    <xf numFmtId="14" fontId="4"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301" fontId="2" fillId="0" borderId="10" xfId="0" applyNumberFormat="1" applyFont="1" applyBorder="1" applyAlignment="1">
      <alignment horizontal="center" vertical="center"/>
    </xf>
    <xf numFmtId="177" fontId="11" fillId="0" borderId="3" xfId="0" applyFont="1" applyBorder="1" applyAlignment="1">
      <alignment horizontal="center" vertical="center" wrapText="1"/>
    </xf>
    <xf numFmtId="299" fontId="4" fillId="0" borderId="5" xfId="0" applyNumberFormat="1" applyFont="1" applyBorder="1" applyAlignment="1">
      <alignment horizontal="left" vertical="center" indent="3"/>
    </xf>
    <xf numFmtId="299" fontId="2" fillId="0" borderId="6" xfId="0" applyNumberFormat="1" applyFont="1" applyBorder="1" applyAlignment="1">
      <alignment horizontal="left" vertical="center" indent="3"/>
    </xf>
    <xf numFmtId="14" fontId="2" fillId="0" borderId="7" xfId="0" applyNumberFormat="1" applyFont="1" applyBorder="1" applyAlignment="1">
      <alignment horizontal="center" vertical="center"/>
    </xf>
    <xf numFmtId="299" fontId="2" fillId="3" borderId="3" xfId="0" applyNumberFormat="1" applyFont="1" applyFill="1" applyBorder="1" applyAlignment="1">
      <alignment horizontal="center" vertical="center"/>
    </xf>
    <xf numFmtId="197" fontId="6" fillId="0" borderId="3" xfId="1760" applyFont="1" applyBorder="1" applyAlignment="1">
      <alignment horizontal="right" vertical="center" wrapText="1"/>
    </xf>
    <xf numFmtId="197" fontId="2" fillId="0" borderId="7" xfId="1760" applyFont="1" applyBorder="1" applyAlignment="1">
      <alignment horizontal="right" vertical="center"/>
    </xf>
    <xf numFmtId="299" fontId="2" fillId="0" borderId="0" xfId="1680" applyNumberFormat="1" applyFont="1" applyFill="1" applyAlignment="1">
      <alignment vertical="center"/>
    </xf>
    <xf numFmtId="14" fontId="2" fillId="0" borderId="0" xfId="1680" applyNumberFormat="1" applyFont="1" applyFill="1" applyAlignment="1">
      <alignment vertical="center"/>
    </xf>
    <xf numFmtId="49" fontId="2" fillId="0" borderId="3" xfId="0" applyNumberFormat="1" applyFont="1" applyFill="1" applyBorder="1" applyAlignment="1">
      <alignment horizontal="center" vertical="center" wrapText="1"/>
    </xf>
    <xf numFmtId="301" fontId="2" fillId="0" borderId="3" xfId="0" applyNumberFormat="1" applyFont="1" applyFill="1" applyBorder="1" applyAlignment="1">
      <alignment horizontal="center" vertical="center"/>
    </xf>
    <xf numFmtId="14" fontId="2" fillId="0" borderId="0" xfId="0" applyNumberFormat="1" applyFont="1" applyFill="1" applyAlignment="1">
      <alignment horizontal="center" vertical="center"/>
    </xf>
    <xf numFmtId="14" fontId="2" fillId="0" borderId="2" xfId="0" applyNumberFormat="1" applyFont="1" applyFill="1" applyBorder="1" applyAlignment="1">
      <alignment horizontal="center" vertical="center" wrapText="1"/>
    </xf>
    <xf numFmtId="300" fontId="2" fillId="0" borderId="10" xfId="0" applyNumberFormat="1" applyFont="1" applyFill="1" applyBorder="1" applyAlignment="1">
      <alignment horizontal="center" vertical="center" shrinkToFit="1"/>
    </xf>
    <xf numFmtId="197" fontId="15" fillId="0" borderId="3" xfId="0" applyNumberFormat="1" applyFont="1" applyFill="1" applyBorder="1" applyAlignment="1">
      <alignment horizontal="right" vertical="center" shrinkToFit="1"/>
    </xf>
    <xf numFmtId="302" fontId="2" fillId="0" borderId="2" xfId="1650" applyNumberFormat="1" applyFont="1" applyFill="1" applyBorder="1" applyAlignment="1">
      <alignment horizontal="center" vertical="center" shrinkToFit="1"/>
    </xf>
    <xf numFmtId="295" fontId="6" fillId="0" borderId="3" xfId="0" applyNumberFormat="1" applyFont="1" applyBorder="1" applyAlignment="1">
      <alignment horizontal="right" vertical="center" wrapText="1"/>
    </xf>
    <xf numFmtId="197" fontId="4" fillId="0" borderId="3" xfId="0" applyNumberFormat="1" applyFont="1" applyFill="1" applyBorder="1" applyAlignment="1">
      <alignment horizontal="left" vertical="center" shrinkToFit="1"/>
    </xf>
    <xf numFmtId="49" fontId="4" fillId="0" borderId="3" xfId="0" applyNumberFormat="1" applyFont="1" applyFill="1" applyBorder="1" applyAlignment="1">
      <alignment horizontal="center" vertical="center" wrapText="1"/>
    </xf>
    <xf numFmtId="301" fontId="6" fillId="0" borderId="3" xfId="1680" applyNumberFormat="1" applyFont="1" applyFill="1" applyBorder="1" applyAlignment="1">
      <alignment horizontal="center" vertical="center" wrapText="1"/>
    </xf>
    <xf numFmtId="197" fontId="6" fillId="0" borderId="3" xfId="1680" applyNumberFormat="1" applyFont="1" applyFill="1" applyBorder="1" applyAlignment="1">
      <alignment horizontal="right" vertical="center" wrapText="1"/>
    </xf>
    <xf numFmtId="299" fontId="2" fillId="0" borderId="7" xfId="1680" applyNumberFormat="1" applyFont="1" applyFill="1" applyBorder="1" applyAlignment="1">
      <alignment horizontal="right" vertical="center" wrapText="1"/>
    </xf>
    <xf numFmtId="302" fontId="2" fillId="0" borderId="2" xfId="1650" applyNumberFormat="1" applyFont="1" applyFill="1" applyBorder="1" applyAlignment="1">
      <alignment horizontal="center" vertical="center"/>
    </xf>
    <xf numFmtId="300" fontId="6" fillId="0" borderId="3" xfId="1680" applyNumberFormat="1" applyFont="1" applyFill="1" applyBorder="1" applyAlignment="1">
      <alignment horizontal="center" vertical="center" wrapText="1"/>
    </xf>
    <xf numFmtId="301" fontId="6" fillId="0" borderId="3" xfId="0" applyNumberFormat="1" applyFont="1" applyFill="1" applyBorder="1" applyAlignment="1">
      <alignment horizontal="right" vertical="center" wrapText="1"/>
    </xf>
    <xf numFmtId="14" fontId="2" fillId="0" borderId="7" xfId="1680" applyNumberFormat="1" applyFont="1" applyFill="1" applyBorder="1" applyAlignment="1">
      <alignment horizontal="right" vertical="center" wrapText="1"/>
    </xf>
    <xf numFmtId="177" fontId="34" fillId="0" borderId="0" xfId="1395" applyFont="1" applyAlignment="1" applyProtection="1">
      <alignment vertical="center"/>
      <protection hidden="1"/>
    </xf>
    <xf numFmtId="299" fontId="35" fillId="0" borderId="0" xfId="0" applyNumberFormat="1" applyFont="1" applyAlignment="1">
      <alignment horizontal="center" vertical="center" wrapText="1"/>
    </xf>
    <xf numFmtId="177" fontId="2" fillId="0" borderId="3" xfId="1667" applyFont="1" applyBorder="1" applyAlignment="1">
      <alignment horizontal="center" vertical="center" wrapText="1" shrinkToFit="1"/>
    </xf>
    <xf numFmtId="177" fontId="4" fillId="0" borderId="2" xfId="1667" applyFont="1" applyBorder="1" applyAlignment="1">
      <alignment horizontal="center" vertical="center" wrapText="1" shrinkToFit="1"/>
    </xf>
    <xf numFmtId="177" fontId="4" fillId="0" borderId="7" xfId="1667" applyFont="1" applyBorder="1" applyAlignment="1">
      <alignment horizontal="center" vertical="center" wrapText="1" shrinkToFit="1"/>
    </xf>
    <xf numFmtId="177" fontId="2" fillId="0" borderId="3" xfId="1667" applyFont="1" applyBorder="1" applyAlignment="1">
      <alignment horizontal="center" vertical="center" shrinkToFit="1"/>
    </xf>
    <xf numFmtId="177" fontId="6" fillId="0" borderId="6" xfId="0" applyFont="1" applyBorder="1" applyAlignment="1">
      <alignment horizontal="left" vertical="center"/>
    </xf>
    <xf numFmtId="177" fontId="4" fillId="0" borderId="3" xfId="1667" applyFont="1" applyBorder="1" applyAlignment="1">
      <alignment horizontal="center" vertical="center"/>
    </xf>
    <xf numFmtId="197" fontId="2" fillId="0" borderId="3" xfId="0" applyNumberFormat="1" applyFont="1" applyBorder="1" applyAlignment="1">
      <alignment vertical="center"/>
    </xf>
    <xf numFmtId="197" fontId="2" fillId="0" borderId="6" xfId="0" applyNumberFormat="1" applyFont="1" applyBorder="1" applyAlignment="1">
      <alignment vertical="center"/>
    </xf>
    <xf numFmtId="10" fontId="2" fillId="0" borderId="6" xfId="0" applyNumberFormat="1" applyFont="1" applyBorder="1" applyAlignment="1">
      <alignment vertical="center"/>
    </xf>
    <xf numFmtId="301" fontId="6" fillId="0" borderId="9" xfId="0" applyNumberFormat="1" applyFont="1" applyBorder="1" applyAlignment="1">
      <alignment vertical="center"/>
    </xf>
    <xf numFmtId="301" fontId="6" fillId="0" borderId="6" xfId="0" applyNumberFormat="1" applyFont="1" applyBorder="1" applyAlignment="1">
      <alignment vertical="center"/>
    </xf>
    <xf numFmtId="304" fontId="2" fillId="0" borderId="3" xfId="0" applyNumberFormat="1" applyFont="1" applyBorder="1" applyAlignment="1">
      <alignment horizontal="left" vertical="center" wrapText="1"/>
    </xf>
    <xf numFmtId="177" fontId="2" fillId="0" borderId="3" xfId="1667" applyFont="1" applyBorder="1" applyAlignment="1">
      <alignment horizontal="center" vertical="center"/>
    </xf>
    <xf numFmtId="197" fontId="2" fillId="0" borderId="3" xfId="1473" applyNumberFormat="1" applyFont="1" applyBorder="1" applyAlignment="1" applyProtection="1">
      <alignment vertical="center"/>
      <protection locked="0"/>
    </xf>
    <xf numFmtId="10" fontId="2" fillId="0" borderId="3" xfId="0" applyNumberFormat="1" applyFont="1" applyBorder="1" applyAlignment="1">
      <alignment vertical="center"/>
    </xf>
    <xf numFmtId="4" fontId="2" fillId="0" borderId="3" xfId="0" applyNumberFormat="1" applyFont="1" applyBorder="1" applyAlignment="1">
      <alignment vertical="center"/>
    </xf>
    <xf numFmtId="299" fontId="2" fillId="0" borderId="3" xfId="1680" applyNumberFormat="1" applyFont="1" applyBorder="1" applyAlignment="1">
      <alignment horizontal="right" vertical="center" wrapText="1"/>
    </xf>
    <xf numFmtId="49" fontId="2" fillId="0" borderId="3" xfId="1667" applyNumberFormat="1" applyFont="1" applyBorder="1" applyAlignment="1">
      <alignment horizontal="center" vertical="center"/>
    </xf>
    <xf numFmtId="49" fontId="4" fillId="0" borderId="3" xfId="1667" applyNumberFormat="1" applyFont="1" applyBorder="1" applyAlignment="1">
      <alignment horizontal="center" vertical="center"/>
    </xf>
    <xf numFmtId="4" fontId="2" fillId="0" borderId="6" xfId="0" applyNumberFormat="1" applyFont="1" applyBorder="1" applyAlignment="1">
      <alignment vertical="center"/>
    </xf>
    <xf numFmtId="305" fontId="2" fillId="0" borderId="3" xfId="1667" applyNumberFormat="1" applyFont="1" applyBorder="1" applyAlignment="1">
      <alignment horizontal="right" vertical="center"/>
    </xf>
    <xf numFmtId="304" fontId="2" fillId="0" borderId="3" xfId="0" applyNumberFormat="1" applyFont="1" applyBorder="1" applyAlignment="1">
      <alignment horizontal="right" vertical="center"/>
    </xf>
    <xf numFmtId="197" fontId="2" fillId="0" borderId="3" xfId="149" applyFont="1" applyBorder="1" applyAlignment="1">
      <alignment horizontal="right" vertical="center" wrapText="1"/>
    </xf>
    <xf numFmtId="304" fontId="2" fillId="0" borderId="9" xfId="0" applyNumberFormat="1" applyFont="1" applyBorder="1" applyAlignment="1">
      <alignment horizontal="right" vertical="center"/>
    </xf>
    <xf numFmtId="235" fontId="2" fillId="0" borderId="15" xfId="0" applyNumberFormat="1" applyFont="1" applyBorder="1" applyAlignment="1">
      <alignment horizontal="right" vertical="center"/>
    </xf>
    <xf numFmtId="305" fontId="2" fillId="0" borderId="3" xfId="1680" applyNumberFormat="1" applyFont="1" applyBorder="1" applyAlignment="1">
      <alignment horizontal="right" vertical="center" wrapText="1"/>
    </xf>
    <xf numFmtId="197" fontId="2" fillId="0" borderId="3" xfId="25" applyFont="1" applyBorder="1" applyAlignment="1">
      <alignment horizontal="right" vertical="center" wrapText="1"/>
    </xf>
    <xf numFmtId="301" fontId="2" fillId="0" borderId="3" xfId="1680" applyNumberFormat="1" applyFont="1" applyBorder="1" applyAlignment="1">
      <alignment horizontal="right" vertical="center" wrapText="1"/>
    </xf>
    <xf numFmtId="197" fontId="2" fillId="0" borderId="3" xfId="25" applyFont="1" applyBorder="1">
      <alignment vertical="center"/>
    </xf>
    <xf numFmtId="177" fontId="2" fillId="0" borderId="3" xfId="1667" applyFont="1" applyBorder="1" applyAlignment="1">
      <alignment vertical="center"/>
    </xf>
    <xf numFmtId="299" fontId="36" fillId="0" borderId="0" xfId="0" applyNumberFormat="1" applyFont="1" applyAlignment="1">
      <alignment vertical="center"/>
    </xf>
    <xf numFmtId="299" fontId="13" fillId="0" borderId="0" xfId="0" applyNumberFormat="1" applyFont="1" applyAlignment="1">
      <alignment horizontal="center" vertical="center"/>
    </xf>
    <xf numFmtId="299" fontId="13" fillId="0" borderId="0" xfId="0" applyNumberFormat="1" applyFont="1" applyAlignment="1">
      <alignment vertical="center"/>
    </xf>
    <xf numFmtId="299" fontId="13" fillId="0" borderId="0" xfId="1680" applyNumberFormat="1" applyFont="1" applyAlignment="1">
      <alignment vertical="center"/>
    </xf>
    <xf numFmtId="299" fontId="36" fillId="0" borderId="0" xfId="0" applyNumberFormat="1" applyFont="1" applyAlignment="1">
      <alignment horizontal="center" vertical="center" wrapText="1"/>
    </xf>
    <xf numFmtId="299" fontId="13" fillId="0" borderId="3" xfId="0" applyNumberFormat="1" applyFont="1" applyBorder="1" applyAlignment="1">
      <alignment horizontal="center" vertical="center"/>
    </xf>
    <xf numFmtId="299" fontId="13" fillId="0" borderId="2" xfId="0" applyNumberFormat="1" applyFont="1" applyBorder="1" applyAlignment="1">
      <alignment horizontal="center" vertical="center"/>
    </xf>
    <xf numFmtId="299" fontId="13" fillId="0" borderId="2" xfId="0" applyNumberFormat="1" applyFont="1" applyBorder="1" applyAlignment="1">
      <alignment horizontal="center" vertical="center" wrapText="1"/>
    </xf>
    <xf numFmtId="177" fontId="13" fillId="0" borderId="2" xfId="0" applyFont="1" applyBorder="1" applyAlignment="1">
      <alignment horizontal="center" vertical="center"/>
    </xf>
    <xf numFmtId="49" fontId="13" fillId="0" borderId="2" xfId="0" applyNumberFormat="1" applyFont="1" applyBorder="1" applyAlignment="1">
      <alignment horizontal="left" vertical="center"/>
    </xf>
    <xf numFmtId="177" fontId="13" fillId="0" borderId="10" xfId="0" applyFont="1" applyBorder="1" applyAlignment="1">
      <alignment horizontal="center" vertical="center"/>
    </xf>
    <xf numFmtId="49" fontId="13" fillId="0" borderId="10" xfId="0" applyNumberFormat="1" applyFont="1" applyBorder="1" applyAlignment="1">
      <alignment horizontal="left" vertical="center" wrapText="1"/>
    </xf>
    <xf numFmtId="197" fontId="13" fillId="0" borderId="10" xfId="0" applyNumberFormat="1" applyFont="1" applyBorder="1" applyAlignment="1">
      <alignment horizontal="right" vertical="center" shrinkToFit="1"/>
    </xf>
    <xf numFmtId="301" fontId="13" fillId="0" borderId="2" xfId="0" applyNumberFormat="1" applyFont="1" applyBorder="1" applyAlignment="1">
      <alignment horizontal="center" vertical="center"/>
    </xf>
    <xf numFmtId="197" fontId="4" fillId="0" borderId="2" xfId="0" applyNumberFormat="1" applyFont="1" applyBorder="1" applyAlignment="1">
      <alignment horizontal="right" vertical="center" shrinkToFit="1"/>
    </xf>
    <xf numFmtId="301" fontId="6" fillId="0" borderId="3" xfId="1680" applyNumberFormat="1" applyFont="1" applyBorder="1" applyAlignment="1">
      <alignment horizontal="center" vertical="center" wrapText="1"/>
    </xf>
    <xf numFmtId="299" fontId="13" fillId="0" borderId="7" xfId="0" applyNumberFormat="1" applyFont="1" applyBorder="1" applyAlignment="1">
      <alignment horizontal="center" vertical="center"/>
    </xf>
    <xf numFmtId="299" fontId="13" fillId="0" borderId="7" xfId="0" applyNumberFormat="1" applyFont="1" applyBorder="1" applyAlignment="1">
      <alignment vertical="center"/>
    </xf>
    <xf numFmtId="299" fontId="13" fillId="0" borderId="7" xfId="1680" applyNumberFormat="1" applyFont="1" applyBorder="1" applyAlignment="1">
      <alignment horizontal="right" vertical="center" wrapText="1"/>
    </xf>
    <xf numFmtId="299" fontId="13" fillId="0" borderId="0" xfId="0" applyNumberFormat="1" applyFont="1" applyAlignment="1">
      <alignment horizontal="right" vertical="center"/>
    </xf>
    <xf numFmtId="299" fontId="13" fillId="5" borderId="2" xfId="0" applyNumberFormat="1" applyFont="1" applyFill="1" applyBorder="1" applyAlignment="1">
      <alignment horizontal="center" vertical="center" wrapText="1"/>
    </xf>
    <xf numFmtId="197" fontId="13" fillId="5" borderId="10" xfId="0" applyNumberFormat="1" applyFont="1" applyFill="1" applyBorder="1" applyAlignment="1">
      <alignment horizontal="right" vertical="center" shrinkToFit="1"/>
    </xf>
    <xf numFmtId="301" fontId="13" fillId="0" borderId="2" xfId="1680" applyNumberFormat="1" applyFont="1" applyBorder="1" applyAlignment="1">
      <alignment horizontal="center" vertical="center" wrapText="1"/>
    </xf>
    <xf numFmtId="197" fontId="4" fillId="0" borderId="2" xfId="0" applyNumberFormat="1" applyFont="1" applyBorder="1" applyAlignment="1">
      <alignment horizontal="center" vertical="center" shrinkToFit="1"/>
    </xf>
    <xf numFmtId="10" fontId="13" fillId="0" borderId="2" xfId="0" applyNumberFormat="1" applyFont="1" applyBorder="1" applyAlignment="1">
      <alignment horizontal="right" vertical="center" shrinkToFit="1"/>
    </xf>
    <xf numFmtId="299" fontId="13" fillId="0" borderId="7" xfId="0" applyNumberFormat="1" applyFont="1" applyBorder="1" applyAlignment="1">
      <alignment horizontal="right" vertical="center"/>
    </xf>
    <xf numFmtId="177" fontId="2" fillId="0" borderId="0" xfId="1677" applyFont="1" applyAlignment="1">
      <alignment vertical="center"/>
    </xf>
    <xf numFmtId="177" fontId="2" fillId="0" borderId="0" xfId="1677" applyFont="1" applyAlignment="1" applyProtection="1">
      <alignment vertical="center"/>
      <protection locked="0"/>
    </xf>
    <xf numFmtId="177" fontId="2" fillId="0" borderId="0" xfId="1677" applyFont="1"/>
    <xf numFmtId="177" fontId="2" fillId="0" borderId="0" xfId="1677" applyFont="1" applyAlignment="1">
      <alignment wrapText="1"/>
    </xf>
    <xf numFmtId="177" fontId="3" fillId="0" borderId="0" xfId="1677" applyFont="1" applyAlignment="1">
      <alignment horizontal="center" vertical="center" wrapText="1"/>
    </xf>
    <xf numFmtId="302" fontId="2" fillId="0" borderId="0" xfId="1677" applyNumberFormat="1" applyFont="1" applyAlignment="1">
      <alignment horizontal="center" vertical="center"/>
    </xf>
    <xf numFmtId="302" fontId="2" fillId="0" borderId="0" xfId="1677" applyNumberFormat="1" applyFont="1" applyAlignment="1">
      <alignment horizontal="center" vertical="center" wrapText="1"/>
    </xf>
    <xf numFmtId="302" fontId="2" fillId="0" borderId="0" xfId="1677" applyNumberFormat="1" applyFont="1" applyAlignment="1">
      <alignment vertical="center"/>
    </xf>
    <xf numFmtId="177" fontId="2" fillId="0" borderId="0" xfId="1677" applyFont="1" applyAlignment="1">
      <alignment vertical="center" wrapText="1"/>
    </xf>
    <xf numFmtId="299" fontId="2" fillId="0" borderId="0" xfId="1677" applyNumberFormat="1" applyFont="1" applyAlignment="1">
      <alignment vertical="center" wrapText="1"/>
    </xf>
    <xf numFmtId="299" fontId="2" fillId="0" borderId="0" xfId="1677" applyNumberFormat="1" applyFont="1" applyAlignment="1">
      <alignment vertical="center"/>
    </xf>
    <xf numFmtId="177" fontId="2" fillId="0" borderId="3" xfId="1692" applyFont="1" applyBorder="1" applyAlignment="1" applyProtection="1">
      <alignment horizontal="center" vertical="center" wrapText="1"/>
    </xf>
    <xf numFmtId="177" fontId="2" fillId="0" borderId="3" xfId="1677" applyFont="1" applyBorder="1" applyAlignment="1">
      <alignment horizontal="center" vertical="center" wrapText="1"/>
    </xf>
    <xf numFmtId="177" fontId="4" fillId="0" borderId="3" xfId="1677" applyFont="1" applyBorder="1" applyAlignment="1">
      <alignment horizontal="center" vertical="center" wrapText="1"/>
    </xf>
    <xf numFmtId="177" fontId="4" fillId="0" borderId="2" xfId="1677" applyFont="1" applyBorder="1" applyAlignment="1">
      <alignment horizontal="center" vertical="center" wrapText="1"/>
    </xf>
    <xf numFmtId="177" fontId="2" fillId="0" borderId="2" xfId="1677" applyFont="1" applyBorder="1" applyAlignment="1">
      <alignment horizontal="center" vertical="center" wrapText="1"/>
    </xf>
    <xf numFmtId="49" fontId="2" fillId="0" borderId="2" xfId="1677" applyNumberFormat="1" applyFont="1" applyBorder="1" applyAlignment="1">
      <alignment horizontal="left" vertical="center" wrapText="1"/>
    </xf>
    <xf numFmtId="49" fontId="2" fillId="0" borderId="10" xfId="1677" applyNumberFormat="1" applyFont="1" applyBorder="1" applyAlignment="1">
      <alignment horizontal="left" vertical="center" wrapText="1"/>
    </xf>
    <xf numFmtId="301" fontId="4" fillId="0" borderId="10" xfId="1677" applyNumberFormat="1" applyFont="1" applyBorder="1" applyAlignment="1">
      <alignment horizontal="center" vertical="center" wrapText="1"/>
    </xf>
    <xf numFmtId="49" fontId="6" fillId="0" borderId="3" xfId="1677" applyNumberFormat="1" applyFont="1" applyBorder="1" applyAlignment="1" applyProtection="1">
      <alignment horizontal="left" vertical="center" wrapText="1"/>
      <protection locked="0"/>
    </xf>
    <xf numFmtId="177" fontId="6" fillId="0" borderId="3" xfId="1677" applyFont="1" applyBorder="1" applyAlignment="1" applyProtection="1">
      <alignment horizontal="center" vertical="center" wrapText="1"/>
      <protection locked="0"/>
    </xf>
    <xf numFmtId="49" fontId="6" fillId="0" borderId="3" xfId="1677" applyNumberFormat="1" applyFont="1" applyBorder="1" applyAlignment="1">
      <alignment horizontal="left" vertical="center" wrapText="1"/>
    </xf>
    <xf numFmtId="301" fontId="6" fillId="0" borderId="3" xfId="25" applyNumberFormat="1" applyFont="1" applyBorder="1" applyAlignment="1">
      <alignment horizontal="center" vertical="center" wrapText="1"/>
    </xf>
    <xf numFmtId="301" fontId="6" fillId="0" borderId="3" xfId="25" applyNumberFormat="1" applyFont="1" applyBorder="1" applyAlignment="1" applyProtection="1">
      <alignment horizontal="center" vertical="center" wrapText="1"/>
      <protection locked="0"/>
    </xf>
    <xf numFmtId="49" fontId="6" fillId="0" borderId="3" xfId="0" applyNumberFormat="1" applyFont="1" applyBorder="1" applyAlignment="1" applyProtection="1">
      <alignment horizontal="left" vertical="center" wrapText="1"/>
      <protection locked="0"/>
    </xf>
    <xf numFmtId="177" fontId="6" fillId="0" borderId="3" xfId="1677" applyFont="1" applyBorder="1" applyAlignment="1">
      <alignment horizontal="center" vertical="center" wrapText="1"/>
    </xf>
    <xf numFmtId="301" fontId="6" fillId="0" borderId="3" xfId="1677" applyNumberFormat="1" applyFont="1" applyBorder="1" applyAlignment="1">
      <alignment horizontal="center" vertical="center" wrapText="1"/>
    </xf>
    <xf numFmtId="301" fontId="6" fillId="0" borderId="3" xfId="1677" applyNumberFormat="1" applyFont="1" applyBorder="1" applyAlignment="1" applyProtection="1">
      <alignment horizontal="center" vertical="center" wrapText="1"/>
      <protection locked="0"/>
    </xf>
    <xf numFmtId="177" fontId="11" fillId="0" borderId="5" xfId="1677" applyFont="1" applyBorder="1" applyAlignment="1">
      <alignment horizontal="center" vertical="center"/>
    </xf>
    <xf numFmtId="177" fontId="6" fillId="0" borderId="6" xfId="1677" applyFont="1" applyBorder="1" applyAlignment="1">
      <alignment horizontal="center" vertical="center"/>
    </xf>
    <xf numFmtId="177" fontId="6" fillId="0" borderId="7" xfId="1677" applyFont="1" applyBorder="1" applyAlignment="1">
      <alignment horizontal="center" vertical="center" wrapText="1"/>
    </xf>
    <xf numFmtId="177" fontId="6" fillId="0" borderId="7" xfId="1677" applyFont="1" applyBorder="1" applyAlignment="1">
      <alignment vertical="center" wrapText="1"/>
    </xf>
    <xf numFmtId="177" fontId="6" fillId="0" borderId="7" xfId="1677" applyFont="1" applyBorder="1" applyAlignment="1">
      <alignment vertical="center"/>
    </xf>
    <xf numFmtId="177" fontId="11" fillId="0" borderId="0" xfId="0" applyFont="1" applyAlignment="1" applyProtection="1">
      <alignment horizontal="center" vertical="center" wrapText="1"/>
      <protection locked="0"/>
    </xf>
    <xf numFmtId="177" fontId="2" fillId="0" borderId="0" xfId="1677" applyFont="1" applyAlignment="1">
      <alignment horizontal="center" vertical="center"/>
    </xf>
    <xf numFmtId="177" fontId="2" fillId="0" borderId="0" xfId="1677" applyFont="1" applyAlignment="1">
      <alignment horizontal="right" vertical="center"/>
    </xf>
    <xf numFmtId="300" fontId="2" fillId="0" borderId="2" xfId="1677" applyNumberFormat="1" applyFont="1" applyBorder="1" applyAlignment="1">
      <alignment horizontal="center" vertical="center" shrinkToFit="1"/>
    </xf>
    <xf numFmtId="301" fontId="2" fillId="0" borderId="2" xfId="1677" applyNumberFormat="1" applyFont="1" applyBorder="1" applyAlignment="1">
      <alignment horizontal="center" vertical="center" wrapText="1"/>
    </xf>
    <xf numFmtId="301" fontId="6" fillId="0" borderId="3" xfId="1743" applyNumberFormat="1" applyFont="1" applyBorder="1" applyAlignment="1" applyProtection="1">
      <alignment horizontal="center" vertical="center" wrapText="1"/>
      <protection locked="0"/>
    </xf>
    <xf numFmtId="300" fontId="6" fillId="0" borderId="3" xfId="1677" applyNumberFormat="1" applyFont="1" applyBorder="1" applyAlignment="1">
      <alignment horizontal="center" vertical="center" wrapText="1"/>
    </xf>
    <xf numFmtId="300" fontId="6" fillId="0" borderId="3" xfId="1677" applyNumberFormat="1" applyFont="1" applyBorder="1" applyAlignment="1" applyProtection="1">
      <alignment horizontal="center" vertical="center" wrapText="1"/>
      <protection locked="0"/>
    </xf>
    <xf numFmtId="177" fontId="4" fillId="0" borderId="3" xfId="1677" applyFont="1" applyBorder="1" applyAlignment="1">
      <alignment horizontal="center" vertical="center"/>
    </xf>
    <xf numFmtId="177" fontId="4" fillId="3" borderId="2" xfId="1677" applyFont="1" applyFill="1" applyBorder="1" applyAlignment="1">
      <alignment horizontal="center" vertical="center"/>
    </xf>
    <xf numFmtId="177" fontId="4" fillId="0" borderId="2" xfId="1677" applyFont="1" applyBorder="1" applyAlignment="1">
      <alignment horizontal="center" vertical="center"/>
    </xf>
    <xf numFmtId="301" fontId="4" fillId="0" borderId="2" xfId="1677" applyNumberFormat="1" applyFont="1" applyBorder="1" applyAlignment="1">
      <alignment horizontal="center" vertical="center" wrapText="1"/>
    </xf>
    <xf numFmtId="197" fontId="2" fillId="0" borderId="2" xfId="1677" applyNumberFormat="1" applyFont="1" applyBorder="1" applyAlignment="1">
      <alignment horizontal="right" vertical="center" shrinkToFit="1"/>
    </xf>
    <xf numFmtId="197" fontId="4" fillId="3" borderId="10" xfId="1677" applyNumberFormat="1" applyFont="1" applyFill="1" applyBorder="1" applyAlignment="1">
      <alignment horizontal="right" vertical="center" shrinkToFit="1"/>
    </xf>
    <xf numFmtId="197" fontId="4" fillId="0" borderId="10" xfId="1677" applyNumberFormat="1" applyFont="1" applyBorder="1" applyAlignment="1">
      <alignment horizontal="right" vertical="center" shrinkToFit="1"/>
    </xf>
    <xf numFmtId="301" fontId="6" fillId="0" borderId="3" xfId="0" applyNumberFormat="1" applyFont="1" applyBorder="1" applyAlignment="1" applyProtection="1">
      <alignment horizontal="center" vertical="center" wrapText="1"/>
      <protection locked="0"/>
    </xf>
    <xf numFmtId="197" fontId="6" fillId="0" borderId="3" xfId="1743" applyFont="1" applyBorder="1" applyAlignment="1" applyProtection="1">
      <alignment horizontal="right" vertical="center" wrapText="1"/>
      <protection locked="0"/>
    </xf>
    <xf numFmtId="197" fontId="6" fillId="0" borderId="3" xfId="1677" applyNumberFormat="1" applyFont="1" applyBorder="1" applyAlignment="1">
      <alignment horizontal="right" vertical="center" wrapText="1"/>
    </xf>
    <xf numFmtId="197" fontId="6" fillId="0" borderId="3" xfId="80" applyFont="1" applyBorder="1" applyAlignment="1" applyProtection="1">
      <alignment horizontal="right" vertical="center" wrapText="1"/>
      <protection locked="0"/>
    </xf>
    <xf numFmtId="197" fontId="6" fillId="0" borderId="3" xfId="1743" applyFont="1" applyBorder="1" applyAlignment="1">
      <alignment horizontal="right" vertical="center" wrapText="1"/>
    </xf>
    <xf numFmtId="197" fontId="6" fillId="0" borderId="3" xfId="84" applyFont="1" applyBorder="1" applyAlignment="1">
      <alignment horizontal="right" vertical="center" wrapText="1"/>
    </xf>
    <xf numFmtId="197" fontId="6" fillId="0" borderId="7" xfId="84" applyFont="1" applyBorder="1" applyAlignment="1">
      <alignment horizontal="right" vertical="center"/>
    </xf>
    <xf numFmtId="197" fontId="6" fillId="0" borderId="0" xfId="84" applyFont="1" applyAlignment="1">
      <alignment horizontal="right" vertical="center"/>
    </xf>
    <xf numFmtId="197" fontId="2" fillId="0" borderId="0" xfId="1677" applyNumberFormat="1" applyFont="1"/>
    <xf numFmtId="197" fontId="2" fillId="0" borderId="0" xfId="1743" applyFont="1" applyAlignment="1"/>
    <xf numFmtId="177" fontId="2" fillId="0" borderId="3" xfId="1677" applyFont="1" applyBorder="1" applyAlignment="1">
      <alignment horizontal="center" vertical="center"/>
    </xf>
    <xf numFmtId="10" fontId="2" fillId="0" borderId="2" xfId="1677" applyNumberFormat="1" applyFont="1" applyBorder="1" applyAlignment="1">
      <alignment horizontal="right" vertical="center" shrinkToFit="1"/>
    </xf>
    <xf numFmtId="49" fontId="2" fillId="0" borderId="2" xfId="1677" applyNumberFormat="1" applyFont="1" applyBorder="1" applyAlignment="1">
      <alignment horizontal="left" vertical="center"/>
    </xf>
    <xf numFmtId="177" fontId="4" fillId="0" borderId="0" xfId="1677" applyFont="1"/>
    <xf numFmtId="177" fontId="2" fillId="0" borderId="0" xfId="1677" applyFont="1" applyAlignment="1" applyProtection="1">
      <alignment vertical="center" wrapText="1"/>
      <protection locked="0"/>
    </xf>
    <xf numFmtId="14" fontId="2" fillId="0" borderId="0" xfId="1677" applyNumberFormat="1" applyFont="1"/>
    <xf numFmtId="14" fontId="2" fillId="0" borderId="0" xfId="1677" applyNumberFormat="1" applyFont="1" applyAlignment="1">
      <alignment horizontal="center" vertical="center"/>
    </xf>
    <xf numFmtId="14" fontId="2" fillId="0" borderId="0" xfId="1677" applyNumberFormat="1" applyFont="1" applyAlignment="1">
      <alignment vertical="center"/>
    </xf>
    <xf numFmtId="177" fontId="2" fillId="0" borderId="3" xfId="1691" applyFont="1" applyBorder="1" applyAlignment="1" applyProtection="1">
      <alignment horizontal="center" vertical="center" wrapText="1"/>
    </xf>
    <xf numFmtId="14" fontId="2" fillId="0" borderId="3" xfId="1677" applyNumberFormat="1" applyFont="1" applyBorder="1" applyAlignment="1">
      <alignment horizontal="center" vertical="center" wrapText="1"/>
    </xf>
    <xf numFmtId="177" fontId="6" fillId="0" borderId="7" xfId="1677" applyFont="1" applyBorder="1" applyAlignment="1">
      <alignment horizontal="center" vertical="center"/>
    </xf>
    <xf numFmtId="14" fontId="6" fillId="0" borderId="7" xfId="1677" applyNumberFormat="1" applyFont="1" applyBorder="1" applyAlignment="1">
      <alignment vertical="center"/>
    </xf>
    <xf numFmtId="197" fontId="6" fillId="0" borderId="3" xfId="1677" applyNumberFormat="1" applyFont="1" applyBorder="1" applyAlignment="1" applyProtection="1">
      <alignment horizontal="right" vertical="center" wrapText="1"/>
      <protection locked="0"/>
    </xf>
    <xf numFmtId="299" fontId="6" fillId="0" borderId="7" xfId="1677" applyNumberFormat="1" applyFont="1" applyBorder="1" applyAlignment="1">
      <alignment horizontal="right" vertical="center"/>
    </xf>
    <xf numFmtId="299" fontId="2" fillId="0" borderId="0" xfId="1677" applyNumberFormat="1" applyFont="1"/>
    <xf numFmtId="197" fontId="2" fillId="0" borderId="0" xfId="84" applyFont="1"/>
    <xf numFmtId="177" fontId="2" fillId="0" borderId="0" xfId="1677" applyFont="1" applyAlignment="1" applyProtection="1">
      <alignment horizontal="center" vertical="center" wrapText="1"/>
      <protection locked="0"/>
    </xf>
    <xf numFmtId="197" fontId="2" fillId="0" borderId="0" xfId="84" applyFont="1" applyAlignment="1">
      <alignment horizontal="center" vertical="center"/>
    </xf>
    <xf numFmtId="14" fontId="2" fillId="0" borderId="2" xfId="0" applyNumberFormat="1" applyFont="1" applyBorder="1" applyAlignment="1">
      <alignment horizontal="center" vertical="center"/>
    </xf>
    <xf numFmtId="299" fontId="4" fillId="5" borderId="2"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xf>
    <xf numFmtId="299" fontId="2" fillId="0" borderId="7" xfId="1680" applyNumberFormat="1" applyFont="1" applyBorder="1" applyAlignment="1">
      <alignment horizontal="right" vertical="center" wrapText="1"/>
    </xf>
    <xf numFmtId="10" fontId="2" fillId="0" borderId="10" xfId="0" applyNumberFormat="1" applyFont="1" applyBorder="1" applyAlignment="1">
      <alignment horizontal="center" vertical="center" shrinkToFit="1"/>
    </xf>
    <xf numFmtId="10" fontId="6" fillId="0" borderId="3" xfId="1680" applyNumberFormat="1" applyFont="1" applyBorder="1" applyAlignment="1">
      <alignment horizontal="right" vertical="center" wrapText="1"/>
    </xf>
    <xf numFmtId="299" fontId="2" fillId="0" borderId="0" xfId="1680" applyNumberFormat="1" applyFont="1" applyAlignment="1">
      <alignment vertical="center"/>
    </xf>
    <xf numFmtId="301" fontId="2" fillId="0" borderId="2" xfId="1680" applyNumberFormat="1" applyFont="1" applyBorder="1" applyAlignment="1">
      <alignment horizontal="center" vertical="center" wrapText="1"/>
    </xf>
    <xf numFmtId="300" fontId="6" fillId="0" borderId="3" xfId="1680" applyNumberFormat="1" applyFont="1" applyBorder="1" applyAlignment="1">
      <alignment horizontal="center" vertical="center" wrapText="1"/>
    </xf>
    <xf numFmtId="14" fontId="2" fillId="0" borderId="7" xfId="1680" applyNumberFormat="1" applyFont="1" applyBorder="1" applyAlignment="1">
      <alignment horizontal="right" vertical="center" wrapText="1"/>
    </xf>
    <xf numFmtId="299" fontId="2" fillId="0" borderId="3" xfId="0" applyNumberFormat="1" applyFont="1" applyBorder="1" applyAlignment="1" applyProtection="1">
      <alignment vertical="center"/>
      <protection locked="0"/>
    </xf>
    <xf numFmtId="0" fontId="6" fillId="0" borderId="3" xfId="0" applyNumberFormat="1" applyFont="1" applyFill="1" applyBorder="1" applyAlignment="1">
      <alignment horizontal="center" vertical="center" shrinkToFit="1"/>
    </xf>
    <xf numFmtId="186" fontId="37" fillId="0" borderId="3" xfId="666" applyFont="1" applyFill="1" applyBorder="1" applyAlignment="1" applyProtection="1">
      <alignment horizontal="left" vertical="center"/>
      <protection locked="0"/>
    </xf>
    <xf numFmtId="206" fontId="6" fillId="0" borderId="3" xfId="0" applyNumberFormat="1" applyFont="1" applyFill="1" applyBorder="1" applyAlignment="1">
      <alignment horizontal="center" vertical="center" shrinkToFit="1"/>
    </xf>
    <xf numFmtId="49" fontId="11" fillId="0" borderId="3" xfId="0" applyNumberFormat="1" applyFont="1" applyFill="1" applyBorder="1" applyAlignment="1">
      <alignment horizontal="center" vertical="center" shrinkToFit="1"/>
    </xf>
    <xf numFmtId="299" fontId="6" fillId="0" borderId="3" xfId="1760" applyNumberFormat="1" applyFont="1" applyBorder="1" applyAlignment="1">
      <alignment horizontal="right" vertical="center" wrapText="1"/>
    </xf>
    <xf numFmtId="206" fontId="2" fillId="0" borderId="3" xfId="0" applyNumberFormat="1" applyFont="1" applyFill="1" applyBorder="1" applyAlignment="1" applyProtection="1">
      <alignment horizontal="center" vertical="center" shrinkToFit="1"/>
      <protection locked="0"/>
    </xf>
    <xf numFmtId="299" fontId="2" fillId="0" borderId="5" xfId="0" applyNumberFormat="1" applyFont="1" applyBorder="1" applyAlignment="1">
      <alignment horizontal="left" vertical="center" indent="3"/>
    </xf>
    <xf numFmtId="299" fontId="6" fillId="0" borderId="3" xfId="1760" applyNumberFormat="1" applyFont="1" applyBorder="1" applyAlignment="1">
      <alignment horizontal="right" vertical="center" shrinkToFit="1"/>
    </xf>
    <xf numFmtId="197" fontId="6" fillId="0" borderId="3" xfId="25" applyFont="1" applyBorder="1" applyAlignment="1">
      <alignment horizontal="right" vertical="center" wrapText="1"/>
    </xf>
    <xf numFmtId="14" fontId="2" fillId="0" borderId="7" xfId="0" applyNumberFormat="1" applyFont="1" applyBorder="1" applyAlignment="1">
      <alignment vertical="center"/>
    </xf>
    <xf numFmtId="49" fontId="11" fillId="0" borderId="3" xfId="0" applyNumberFormat="1" applyFont="1" applyBorder="1" applyAlignment="1">
      <alignment horizontal="center" vertical="center" wrapText="1"/>
    </xf>
    <xf numFmtId="43" fontId="37" fillId="0" borderId="3" xfId="656" applyNumberFormat="1" applyFont="1" applyFill="1" applyBorder="1" applyAlignment="1" applyProtection="1">
      <alignment shrinkToFit="1"/>
      <protection locked="0"/>
    </xf>
    <xf numFmtId="299" fontId="8" fillId="0" borderId="3" xfId="0" applyNumberFormat="1" applyFont="1" applyBorder="1" applyAlignment="1">
      <alignment horizontal="center" vertical="center"/>
    </xf>
    <xf numFmtId="10" fontId="2" fillId="0" borderId="0" xfId="0" applyNumberFormat="1" applyFont="1" applyAlignment="1">
      <alignment vertical="center"/>
    </xf>
    <xf numFmtId="10" fontId="2" fillId="0" borderId="0" xfId="0" applyNumberFormat="1" applyFont="1" applyAlignment="1">
      <alignment horizontal="center" vertical="center"/>
    </xf>
    <xf numFmtId="10" fontId="2" fillId="0" borderId="2" xfId="0" applyNumberFormat="1" applyFont="1" applyBorder="1" applyAlignment="1">
      <alignment horizontal="center" vertical="center"/>
    </xf>
    <xf numFmtId="49" fontId="32" fillId="0" borderId="3" xfId="0" applyNumberFormat="1" applyFont="1" applyBorder="1" applyAlignment="1">
      <alignment horizontal="left" vertical="center" shrinkToFit="1"/>
    </xf>
    <xf numFmtId="177" fontId="6" fillId="0" borderId="3" xfId="0" applyFont="1" applyFill="1" applyBorder="1" applyAlignment="1">
      <alignment horizontal="center" vertical="center" shrinkToFit="1"/>
    </xf>
    <xf numFmtId="49" fontId="11" fillId="0" borderId="3" xfId="0" applyNumberFormat="1" applyFont="1" applyBorder="1" applyAlignment="1">
      <alignment horizontal="center" vertical="center" shrinkToFit="1"/>
    </xf>
    <xf numFmtId="49" fontId="11" fillId="0" borderId="3" xfId="0" applyNumberFormat="1" applyFont="1" applyBorder="1" applyAlignment="1">
      <alignment horizontal="left" vertical="center" shrinkToFit="1"/>
    </xf>
    <xf numFmtId="299" fontId="10" fillId="0" borderId="0" xfId="0" applyNumberFormat="1" applyFont="1" applyAlignment="1">
      <alignment horizontal="left" vertical="center"/>
    </xf>
    <xf numFmtId="299" fontId="6" fillId="0" borderId="0" xfId="0" applyNumberFormat="1" applyFont="1" applyAlignment="1">
      <alignment horizontal="right" vertical="center"/>
    </xf>
    <xf numFmtId="299" fontId="6" fillId="0" borderId="3" xfId="0" applyNumberFormat="1" applyFont="1" applyBorder="1" applyAlignment="1">
      <alignment horizontal="center" vertical="center"/>
    </xf>
    <xf numFmtId="299" fontId="7" fillId="0" borderId="0" xfId="0" applyNumberFormat="1" applyFont="1" applyAlignment="1">
      <alignment vertical="center"/>
    </xf>
    <xf numFmtId="299" fontId="10" fillId="0" borderId="0" xfId="0" applyNumberFormat="1" applyFont="1" applyAlignment="1">
      <alignment horizontal="right" vertical="center"/>
    </xf>
    <xf numFmtId="299" fontId="38" fillId="0" borderId="9" xfId="1395" applyNumberFormat="1" applyFont="1" applyBorder="1" applyAlignment="1" applyProtection="1">
      <alignment horizontal="left" vertical="center"/>
    </xf>
    <xf numFmtId="299" fontId="7" fillId="0" borderId="9" xfId="0" applyNumberFormat="1" applyFont="1" applyBorder="1" applyAlignment="1">
      <alignment horizontal="right" vertical="center"/>
    </xf>
    <xf numFmtId="299" fontId="6" fillId="0" borderId="9" xfId="1395" applyNumberFormat="1" applyFont="1" applyBorder="1" applyAlignment="1" applyProtection="1">
      <alignment horizontal="left" vertical="center" indent="4"/>
    </xf>
    <xf numFmtId="299" fontId="38" fillId="0" borderId="9" xfId="0" applyNumberFormat="1" applyFont="1" applyBorder="1" applyAlignment="1">
      <alignment horizontal="left" vertical="center"/>
    </xf>
    <xf numFmtId="299" fontId="39" fillId="0" borderId="9" xfId="0" applyNumberFormat="1" applyFont="1" applyBorder="1" applyAlignment="1">
      <alignment horizontal="left" vertical="center"/>
    </xf>
    <xf numFmtId="299" fontId="40" fillId="0" borderId="0" xfId="0" applyNumberFormat="1" applyFont="1" applyAlignment="1">
      <alignment vertical="center"/>
    </xf>
    <xf numFmtId="299" fontId="2" fillId="0" borderId="0" xfId="0" applyNumberFormat="1" applyFont="1"/>
    <xf numFmtId="299" fontId="41" fillId="0" borderId="0" xfId="0" applyNumberFormat="1" applyFont="1" applyAlignment="1">
      <alignment horizontal="center" vertical="center" wrapText="1"/>
    </xf>
    <xf numFmtId="299" fontId="40" fillId="0" borderId="0" xfId="0" applyNumberFormat="1" applyFont="1" applyAlignment="1">
      <alignment horizontal="center" vertical="center"/>
    </xf>
    <xf numFmtId="299" fontId="10" fillId="0" borderId="0" xfId="1618" applyNumberFormat="1" applyFont="1" applyAlignment="1">
      <alignment horizontal="right" vertical="center"/>
    </xf>
    <xf numFmtId="299" fontId="42" fillId="0" borderId="0" xfId="0" applyNumberFormat="1" applyFont="1" applyAlignment="1">
      <alignment vertical="center"/>
    </xf>
    <xf numFmtId="299" fontId="4" fillId="0" borderId="0" xfId="1618" applyNumberFormat="1" applyFont="1" applyAlignment="1">
      <alignment horizontal="right" vertical="center"/>
    </xf>
    <xf numFmtId="299" fontId="2" fillId="0" borderId="3" xfId="1622" applyNumberFormat="1" applyFont="1" applyBorder="1" applyAlignment="1">
      <alignment vertical="center"/>
    </xf>
    <xf numFmtId="270" fontId="2" fillId="0" borderId="3" xfId="1395" applyNumberFormat="1" applyFont="1" applyBorder="1" applyAlignment="1" applyProtection="1">
      <alignment horizontal="center" vertical="center"/>
    </xf>
    <xf numFmtId="299" fontId="2" fillId="0" borderId="3" xfId="923" applyNumberFormat="1" applyFont="1" applyBorder="1" applyAlignment="1">
      <alignment horizontal="left" vertical="center"/>
    </xf>
    <xf numFmtId="270" fontId="6" fillId="0" borderId="3" xfId="1395" applyNumberFormat="1" applyFont="1" applyBorder="1" applyAlignment="1" applyProtection="1">
      <alignment horizontal="center" vertical="center"/>
    </xf>
    <xf numFmtId="299" fontId="2" fillId="0" borderId="3" xfId="923" applyNumberFormat="1" applyFont="1" applyBorder="1" applyAlignment="1">
      <alignment horizontal="left" vertical="center" indent="2"/>
    </xf>
    <xf numFmtId="299" fontId="7" fillId="0" borderId="3" xfId="1622" applyNumberFormat="1" applyFont="1" applyBorder="1" applyAlignment="1">
      <alignment horizontal="center" vertical="center"/>
    </xf>
    <xf numFmtId="299" fontId="3" fillId="0" borderId="0" xfId="1618" applyNumberFormat="1" applyFont="1" applyAlignment="1">
      <alignment vertical="center"/>
    </xf>
    <xf numFmtId="299" fontId="2" fillId="0" borderId="0" xfId="1618" applyNumberFormat="1" applyFont="1" applyAlignment="1">
      <alignment horizontal="center" vertical="center"/>
    </xf>
    <xf numFmtId="299" fontId="7" fillId="0" borderId="0" xfId="1618" applyNumberFormat="1" applyFont="1" applyAlignment="1">
      <alignment vertical="center"/>
    </xf>
    <xf numFmtId="299" fontId="2" fillId="0" borderId="0" xfId="1618" applyNumberFormat="1" applyFont="1"/>
    <xf numFmtId="299" fontId="2" fillId="0" borderId="0" xfId="1618" applyNumberFormat="1" applyFont="1" applyAlignment="1">
      <alignment vertical="center"/>
    </xf>
    <xf numFmtId="299" fontId="3" fillId="0" borderId="0" xfId="1618" applyNumberFormat="1" applyFont="1" applyAlignment="1">
      <alignment horizontal="center" vertical="center" wrapText="1"/>
    </xf>
    <xf numFmtId="299" fontId="2" fillId="0" borderId="3" xfId="1618" applyNumberFormat="1" applyFont="1" applyBorder="1" applyAlignment="1">
      <alignment horizontal="center" vertical="center"/>
    </xf>
    <xf numFmtId="299" fontId="6" fillId="0" borderId="9" xfId="1618" applyNumberFormat="1" applyFont="1" applyBorder="1" applyAlignment="1">
      <alignment horizontal="center" vertical="center"/>
    </xf>
    <xf numFmtId="299" fontId="2" fillId="0" borderId="9" xfId="1618" applyNumberFormat="1" applyFont="1" applyBorder="1" applyAlignment="1">
      <alignment horizontal="center" vertical="center"/>
    </xf>
    <xf numFmtId="299" fontId="4" fillId="6" borderId="0" xfId="1618" applyNumberFormat="1" applyFont="1" applyFill="1" applyAlignment="1">
      <alignment horizontal="center" vertical="center"/>
    </xf>
    <xf numFmtId="270" fontId="2" fillId="0" borderId="3" xfId="1618" applyNumberFormat="1" applyFont="1" applyBorder="1" applyAlignment="1">
      <alignment horizontal="center" vertical="center"/>
    </xf>
    <xf numFmtId="299" fontId="7" fillId="0" borderId="9" xfId="1618" applyNumberFormat="1" applyFont="1" applyBorder="1" applyAlignment="1">
      <alignment horizontal="right" vertical="center"/>
    </xf>
    <xf numFmtId="299" fontId="2" fillId="0" borderId="3" xfId="1618" applyNumberFormat="1" applyFont="1" applyBorder="1" applyAlignment="1">
      <alignment horizontal="right" vertical="center"/>
    </xf>
    <xf numFmtId="299" fontId="43" fillId="0" borderId="0" xfId="1618" applyNumberFormat="1" applyFont="1" applyAlignment="1">
      <alignment vertical="center"/>
    </xf>
    <xf numFmtId="299" fontId="2" fillId="0" borderId="9" xfId="1618" applyNumberFormat="1" applyFont="1" applyBorder="1" applyAlignment="1">
      <alignment horizontal="right" vertical="center"/>
    </xf>
    <xf numFmtId="299" fontId="11" fillId="0" borderId="9" xfId="1395" applyNumberFormat="1" applyFont="1" applyBorder="1" applyAlignment="1" applyProtection="1">
      <alignment horizontal="left" vertical="center" indent="1"/>
    </xf>
    <xf numFmtId="299" fontId="38" fillId="0" borderId="9" xfId="1618" applyNumberFormat="1" applyFont="1" applyBorder="1" applyAlignment="1">
      <alignment horizontal="left" vertical="center"/>
    </xf>
    <xf numFmtId="299" fontId="7" fillId="0" borderId="0" xfId="1622" applyNumberFormat="1" applyFont="1" applyAlignment="1">
      <alignment horizontal="center" vertical="center"/>
    </xf>
    <xf numFmtId="299" fontId="39" fillId="0" borderId="0" xfId="0" applyNumberFormat="1" applyFont="1" applyAlignment="1">
      <alignment horizontal="left" vertical="center"/>
    </xf>
    <xf numFmtId="299" fontId="2" fillId="0" borderId="0" xfId="1618" applyNumberFormat="1" applyFont="1" applyAlignment="1">
      <alignment horizontal="right" vertical="center"/>
    </xf>
    <xf numFmtId="299" fontId="4" fillId="0" borderId="0" xfId="1618" applyNumberFormat="1" applyFont="1"/>
    <xf numFmtId="299" fontId="44" fillId="0" borderId="0" xfId="0" applyNumberFormat="1" applyFont="1" applyAlignment="1">
      <alignment vertical="center"/>
    </xf>
    <xf numFmtId="270" fontId="2" fillId="0" borderId="0" xfId="0" applyNumberFormat="1" applyFont="1" applyAlignment="1">
      <alignment horizontal="center" vertical="center"/>
    </xf>
    <xf numFmtId="299" fontId="4" fillId="0" borderId="0" xfId="0" applyNumberFormat="1" applyFont="1"/>
    <xf numFmtId="252" fontId="17" fillId="0" borderId="0" xfId="647" applyNumberFormat="1" applyFont="1" applyAlignment="1" applyProtection="1">
      <alignment horizontal="left"/>
      <protection locked="0"/>
    </xf>
    <xf numFmtId="252" fontId="2" fillId="0" borderId="0" xfId="647" applyNumberFormat="1" applyAlignment="1" applyProtection="1">
      <alignment horizontal="center"/>
      <protection locked="0"/>
    </xf>
    <xf numFmtId="252" fontId="4" fillId="0" borderId="0" xfId="647" applyNumberFormat="1" applyFont="1" applyAlignment="1" applyProtection="1">
      <alignment horizontal="left"/>
      <protection locked="0"/>
    </xf>
    <xf numFmtId="177" fontId="45" fillId="0" borderId="0" xfId="256" applyFont="1" applyAlignment="1" applyProtection="1">
      <alignment vertical="center"/>
      <protection locked="0"/>
    </xf>
    <xf numFmtId="252" fontId="2" fillId="0" borderId="0" xfId="647" applyNumberFormat="1" applyAlignment="1" applyProtection="1">
      <alignment horizontal="left"/>
      <protection locked="0"/>
    </xf>
    <xf numFmtId="306" fontId="2" fillId="0" borderId="0" xfId="647" applyNumberFormat="1" applyAlignment="1" applyProtection="1">
      <alignment horizontal="left"/>
      <protection locked="0"/>
    </xf>
    <xf numFmtId="252" fontId="2" fillId="0" borderId="0" xfId="647" applyNumberFormat="1" applyAlignment="1" applyProtection="1">
      <alignment horizontal="right"/>
      <protection locked="0"/>
    </xf>
    <xf numFmtId="252" fontId="46" fillId="0" borderId="0" xfId="1395" applyNumberFormat="1" applyFont="1" applyAlignment="1">
      <alignment horizontal="left"/>
      <protection locked="0"/>
    </xf>
    <xf numFmtId="252" fontId="17" fillId="0" borderId="0" xfId="647" applyNumberFormat="1" applyFont="1" applyAlignment="1" applyProtection="1">
      <alignment horizontal="center"/>
      <protection locked="0"/>
    </xf>
    <xf numFmtId="252" fontId="47" fillId="0" borderId="0" xfId="647" applyNumberFormat="1" applyFont="1" applyAlignment="1" applyProtection="1">
      <alignment horizontal="center"/>
      <protection locked="0"/>
    </xf>
    <xf numFmtId="252" fontId="4" fillId="0" borderId="1" xfId="647" applyNumberFormat="1" applyFont="1" applyBorder="1" applyAlignment="1" applyProtection="1">
      <alignment horizontal="left"/>
      <protection locked="0"/>
    </xf>
    <xf numFmtId="252" fontId="2" fillId="0" borderId="1" xfId="647" applyNumberFormat="1" applyBorder="1" applyAlignment="1" applyProtection="1">
      <alignment horizontal="left"/>
      <protection locked="0"/>
    </xf>
    <xf numFmtId="252" fontId="7" fillId="0" borderId="0" xfId="647" applyNumberFormat="1" applyFont="1" applyAlignment="1" applyProtection="1">
      <alignment horizontal="left"/>
      <protection locked="0"/>
    </xf>
    <xf numFmtId="302" fontId="45" fillId="0" borderId="3" xfId="38" applyNumberFormat="1" applyFont="1" applyBorder="1" applyAlignment="1">
      <alignment horizontal="center" vertical="center"/>
    </xf>
    <xf numFmtId="302" fontId="48" fillId="0" borderId="3" xfId="38" applyNumberFormat="1" applyFont="1" applyBorder="1" applyAlignment="1">
      <alignment horizontal="center" vertical="center"/>
    </xf>
    <xf numFmtId="302" fontId="45" fillId="0" borderId="3" xfId="38" applyNumberFormat="1" applyFont="1" applyBorder="1" applyAlignment="1">
      <alignment horizontal="center" vertical="center" wrapText="1"/>
    </xf>
    <xf numFmtId="305" fontId="49" fillId="0" borderId="3" xfId="38" applyNumberFormat="1" applyFont="1" applyBorder="1" applyAlignment="1">
      <alignment vertical="center" wrapText="1"/>
    </xf>
    <xf numFmtId="307" fontId="49" fillId="0" borderId="3" xfId="38" applyNumberFormat="1" applyFont="1" applyBorder="1" applyAlignment="1">
      <alignment horizontal="center" vertical="center"/>
    </xf>
    <xf numFmtId="305" fontId="49" fillId="0" borderId="3" xfId="38" applyNumberFormat="1" applyFont="1" applyBorder="1" applyAlignment="1">
      <alignment horizontal="right" vertical="center"/>
    </xf>
    <xf numFmtId="305" fontId="45" fillId="0" borderId="3" xfId="38" applyNumberFormat="1" applyFont="1" applyBorder="1" applyAlignment="1">
      <alignment vertical="center"/>
    </xf>
    <xf numFmtId="305" fontId="45" fillId="0" borderId="3" xfId="38" applyNumberFormat="1" applyFont="1" applyBorder="1" applyAlignment="1">
      <alignment vertical="center" wrapText="1"/>
    </xf>
    <xf numFmtId="305" fontId="45" fillId="0" borderId="3" xfId="38" applyNumberFormat="1" applyFont="1" applyBorder="1" applyAlignment="1">
      <alignment horizontal="right" vertical="center"/>
    </xf>
    <xf numFmtId="305" fontId="49" fillId="0" borderId="3" xfId="38" applyNumberFormat="1" applyFont="1" applyBorder="1" applyAlignment="1">
      <alignment horizontal="center" vertical="center" wrapText="1"/>
    </xf>
    <xf numFmtId="177" fontId="45" fillId="0" borderId="0" xfId="256" applyFont="1" applyAlignment="1">
      <alignment vertical="center"/>
    </xf>
    <xf numFmtId="252" fontId="4" fillId="0" borderId="0" xfId="647" applyNumberFormat="1" applyFont="1" applyAlignment="1" applyProtection="1">
      <alignment horizontal="right"/>
      <protection locked="0"/>
    </xf>
    <xf numFmtId="299" fontId="45" fillId="0" borderId="3" xfId="38" applyNumberFormat="1" applyFont="1" applyBorder="1" applyAlignment="1">
      <alignment horizontal="right" vertical="center"/>
    </xf>
    <xf numFmtId="299" fontId="5" fillId="0" borderId="0" xfId="1683" applyNumberFormat="1" applyAlignment="1" applyProtection="1">
      <alignment vertical="center" wrapText="1"/>
      <protection locked="0"/>
    </xf>
    <xf numFmtId="299" fontId="50" fillId="0" borderId="0" xfId="1683" applyNumberFormat="1" applyFont="1" applyAlignment="1" applyProtection="1">
      <alignment horizontal="left" vertical="center" wrapText="1" indent="2"/>
      <protection locked="0"/>
    </xf>
    <xf numFmtId="299" fontId="51" fillId="0" borderId="0" xfId="1683" applyNumberFormat="1" applyFont="1" applyAlignment="1" applyProtection="1">
      <alignment vertical="center" wrapText="1"/>
      <protection locked="0"/>
    </xf>
    <xf numFmtId="299" fontId="5" fillId="0" borderId="0" xfId="1683" applyNumberFormat="1" applyAlignment="1" applyProtection="1">
      <alignment horizontal="left" vertical="center" wrapText="1" indent="2"/>
      <protection locked="0"/>
    </xf>
    <xf numFmtId="299" fontId="51" fillId="0" borderId="0" xfId="1683" applyNumberFormat="1" applyFont="1" applyAlignment="1" applyProtection="1">
      <alignment horizontal="left" vertical="center" wrapText="1" indent="3"/>
      <protection locked="0"/>
    </xf>
    <xf numFmtId="299" fontId="51" fillId="0" borderId="0" xfId="1683" applyNumberFormat="1" applyFont="1" applyAlignment="1" applyProtection="1">
      <alignment horizontal="left" vertical="center" wrapText="1"/>
      <protection locked="0"/>
    </xf>
    <xf numFmtId="299" fontId="5" fillId="0" borderId="0" xfId="1683" applyNumberFormat="1" applyAlignment="1" applyProtection="1">
      <alignment horizontal="left" vertical="center" wrapText="1" indent="1"/>
      <protection locked="0"/>
    </xf>
    <xf numFmtId="299" fontId="5" fillId="0" borderId="0" xfId="1683" applyNumberFormat="1" applyAlignment="1" applyProtection="1">
      <alignment wrapText="1"/>
      <protection locked="0"/>
    </xf>
    <xf numFmtId="299" fontId="5" fillId="0" borderId="0" xfId="1683" applyNumberFormat="1" applyAlignment="1">
      <alignment wrapText="1"/>
    </xf>
    <xf numFmtId="299" fontId="52" fillId="0" borderId="0" xfId="1683" applyNumberFormat="1" applyFont="1" applyAlignment="1">
      <alignment horizontal="center" wrapText="1"/>
    </xf>
    <xf numFmtId="299" fontId="53" fillId="0" borderId="0" xfId="1683" applyNumberFormat="1" applyFont="1" applyAlignment="1">
      <alignment horizontal="center" wrapText="1"/>
    </xf>
    <xf numFmtId="299" fontId="5" fillId="0" borderId="0" xfId="1683" applyNumberFormat="1" applyAlignment="1">
      <alignment vertical="center" wrapText="1"/>
    </xf>
    <xf numFmtId="299" fontId="54" fillId="0" borderId="0" xfId="1683" applyNumberFormat="1" applyFont="1" applyAlignment="1">
      <alignment horizontal="left" vertical="center" wrapText="1"/>
    </xf>
    <xf numFmtId="299" fontId="55" fillId="0" borderId="0" xfId="1683" applyNumberFormat="1" applyFont="1" applyAlignment="1">
      <alignment horizontal="left" vertical="center" wrapText="1" indent="1"/>
    </xf>
    <xf numFmtId="299" fontId="56" fillId="0" borderId="0" xfId="1683" applyNumberFormat="1" applyFont="1" applyAlignment="1" applyProtection="1">
      <alignment horizontal="left" vertical="center" wrapText="1" indent="1"/>
      <protection locked="0"/>
    </xf>
    <xf numFmtId="299" fontId="56" fillId="0" borderId="0" xfId="1683" applyNumberFormat="1" applyFont="1" applyAlignment="1">
      <alignment horizontal="left" vertical="center" wrapText="1" indent="1"/>
    </xf>
    <xf numFmtId="299" fontId="55" fillId="0" borderId="0" xfId="1683" applyNumberFormat="1" applyFont="1" applyAlignment="1" applyProtection="1">
      <alignment horizontal="left" vertical="center" wrapText="1" indent="1"/>
      <protection locked="0"/>
    </xf>
    <xf numFmtId="299" fontId="54" fillId="0" borderId="0" xfId="1683" applyNumberFormat="1" applyFont="1" applyAlignment="1" applyProtection="1">
      <alignment horizontal="left" vertical="center" wrapText="1"/>
      <protection locked="0"/>
    </xf>
    <xf numFmtId="299" fontId="57" fillId="0" borderId="0" xfId="0" applyNumberFormat="1" applyFont="1" applyAlignment="1" applyProtection="1">
      <alignment horizontal="left" vertical="center" wrapText="1" indent="1"/>
      <protection locked="0"/>
    </xf>
    <xf numFmtId="299" fontId="55" fillId="10" borderId="0" xfId="1683" applyNumberFormat="1" applyFont="1" applyFill="1" applyAlignment="1" applyProtection="1">
      <alignment horizontal="left" vertical="center" wrapText="1" indent="1"/>
      <protection locked="0"/>
    </xf>
    <xf numFmtId="299" fontId="58" fillId="0" borderId="0" xfId="1691" applyNumberFormat="1" applyFont="1" applyAlignment="1">
      <alignment horizontal="left" vertical="center" wrapText="1"/>
      <protection locked="0"/>
    </xf>
    <xf numFmtId="299" fontId="55" fillId="0" borderId="0" xfId="1683" applyNumberFormat="1" applyFont="1" applyAlignment="1" applyProtection="1">
      <alignment horizontal="left" vertical="center" wrapText="1" indent="2"/>
      <protection locked="0"/>
    </xf>
    <xf numFmtId="299" fontId="55" fillId="0" borderId="0" xfId="1683" applyNumberFormat="1" applyFont="1" applyAlignment="1" applyProtection="1">
      <alignment horizontal="left" vertical="center" wrapText="1" indent="3"/>
      <protection locked="0"/>
    </xf>
    <xf numFmtId="299" fontId="0" fillId="0" borderId="0" xfId="0" applyNumberFormat="1" applyAlignment="1" applyProtection="1">
      <alignment horizontal="left" vertical="center" wrapText="1" indent="1"/>
      <protection locked="0"/>
    </xf>
    <xf numFmtId="299" fontId="55" fillId="0" borderId="0" xfId="1683" applyNumberFormat="1" applyFont="1" applyAlignment="1" applyProtection="1">
      <alignment horizontal="left" vertical="center" wrapText="1" indent="4"/>
      <protection locked="0"/>
    </xf>
    <xf numFmtId="299" fontId="17" fillId="0" borderId="0" xfId="1682" applyNumberFormat="1" applyFont="1" applyAlignment="1" applyProtection="1">
      <alignment vertical="center"/>
      <protection locked="0"/>
    </xf>
    <xf numFmtId="299" fontId="2" fillId="0" borderId="0" xfId="1682" applyNumberFormat="1" applyFont="1" applyAlignment="1" applyProtection="1">
      <alignment horizontal="center" vertical="center"/>
      <protection locked="0"/>
    </xf>
    <xf numFmtId="299" fontId="7" fillId="0" borderId="0" xfId="1679" applyNumberFormat="1" applyFont="1" applyAlignment="1" applyProtection="1">
      <alignment vertical="center"/>
      <protection locked="0"/>
    </xf>
    <xf numFmtId="299" fontId="2" fillId="0" borderId="0" xfId="1679" applyNumberFormat="1" applyFont="1" applyAlignment="1" applyProtection="1">
      <alignment vertical="center"/>
      <protection locked="0"/>
    </xf>
    <xf numFmtId="299" fontId="2" fillId="0" borderId="0" xfId="1682" applyNumberFormat="1" applyFont="1" applyAlignment="1" applyProtection="1">
      <alignment vertical="center"/>
      <protection locked="0"/>
    </xf>
    <xf numFmtId="299" fontId="24" fillId="0" borderId="0" xfId="1679" applyNumberFormat="1" applyFont="1" applyAlignment="1" applyProtection="1">
      <alignment horizontal="centerContinuous" vertical="center"/>
      <protection locked="0"/>
    </xf>
    <xf numFmtId="299" fontId="17" fillId="0" borderId="0" xfId="1679" applyNumberFormat="1" applyFont="1" applyAlignment="1" applyProtection="1">
      <alignment horizontal="centerContinuous" vertical="center"/>
      <protection locked="0"/>
    </xf>
    <xf numFmtId="299" fontId="2" fillId="0" borderId="0" xfId="1679" applyNumberFormat="1" applyFont="1" applyAlignment="1" applyProtection="1">
      <alignment horizontal="center" vertical="center"/>
      <protection locked="0"/>
    </xf>
    <xf numFmtId="299" fontId="59" fillId="0" borderId="0" xfId="1679" applyNumberFormat="1" applyFont="1" applyAlignment="1" applyProtection="1">
      <alignment horizontal="left" vertical="center"/>
      <protection locked="0"/>
    </xf>
    <xf numFmtId="299" fontId="60" fillId="0" borderId="16" xfId="1682" applyNumberFormat="1" applyFont="1" applyBorder="1" applyAlignment="1" applyProtection="1">
      <alignment horizontal="centerContinuous" vertical="center"/>
      <protection locked="0"/>
    </xf>
    <xf numFmtId="299" fontId="60" fillId="0" borderId="17" xfId="1679" applyNumberFormat="1" applyFont="1" applyBorder="1" applyAlignment="1" applyProtection="1">
      <alignment horizontal="center" vertical="center"/>
      <protection locked="0"/>
    </xf>
    <xf numFmtId="299" fontId="4" fillId="0" borderId="18" xfId="1682" applyNumberFormat="1" applyFont="1" applyBorder="1" applyAlignment="1" applyProtection="1">
      <alignment horizontal="center" vertical="center"/>
      <protection locked="0"/>
    </xf>
    <xf numFmtId="299" fontId="4" fillId="0" borderId="19" xfId="1682" applyNumberFormat="1" applyFont="1" applyBorder="1" applyAlignment="1" applyProtection="1">
      <alignment horizontal="center" vertical="center"/>
      <protection locked="0"/>
    </xf>
    <xf numFmtId="299" fontId="4" fillId="0" borderId="20" xfId="1682" applyNumberFormat="1" applyFont="1" applyBorder="1" applyAlignment="1" applyProtection="1">
      <alignment horizontal="center" vertical="center"/>
      <protection locked="0"/>
    </xf>
    <xf numFmtId="299" fontId="7" fillId="0" borderId="21" xfId="1682" applyNumberFormat="1" applyFont="1" applyBorder="1" applyAlignment="1" applyProtection="1">
      <alignment horizontal="centerContinuous" vertical="center"/>
      <protection locked="0"/>
    </xf>
    <xf numFmtId="299" fontId="60" fillId="0" borderId="3" xfId="1679" applyNumberFormat="1" applyFont="1" applyBorder="1" applyAlignment="1" applyProtection="1">
      <alignment horizontal="center" vertical="center"/>
      <protection locked="0"/>
    </xf>
    <xf numFmtId="299" fontId="2" fillId="0" borderId="8" xfId="1682" applyNumberFormat="1" applyFont="1" applyBorder="1" applyAlignment="1" applyProtection="1">
      <alignment horizontal="center" vertical="center"/>
      <protection locked="0"/>
    </xf>
    <xf numFmtId="299" fontId="2" fillId="0" borderId="11" xfId="1682" applyNumberFormat="1" applyFont="1" applyBorder="1" applyAlignment="1" applyProtection="1">
      <alignment horizontal="center" vertical="center"/>
      <protection locked="0"/>
    </xf>
    <xf numFmtId="299" fontId="2" fillId="0" borderId="9" xfId="1682" applyNumberFormat="1" applyFont="1" applyBorder="1" applyAlignment="1" applyProtection="1">
      <alignment horizontal="center" vertical="center"/>
      <protection locked="0"/>
    </xf>
    <xf numFmtId="299" fontId="60" fillId="0" borderId="2" xfId="1682" applyNumberFormat="1" applyFont="1" applyBorder="1" applyAlignment="1" applyProtection="1">
      <alignment horizontal="center" vertical="center"/>
      <protection locked="0"/>
    </xf>
    <xf numFmtId="299" fontId="60" fillId="0" borderId="22" xfId="1679" applyNumberFormat="1" applyFont="1" applyBorder="1" applyAlignment="1" applyProtection="1">
      <alignment horizontal="center" vertical="center"/>
      <protection locked="0"/>
    </xf>
    <xf numFmtId="299" fontId="4" fillId="0" borderId="8" xfId="1682" applyNumberFormat="1" applyFont="1" applyBorder="1" applyAlignment="1" applyProtection="1">
      <alignment horizontal="center" vertical="center"/>
      <protection locked="0"/>
    </xf>
    <xf numFmtId="299" fontId="4" fillId="0" borderId="11" xfId="1682" applyNumberFormat="1" applyFont="1" applyBorder="1" applyAlignment="1" applyProtection="1">
      <alignment horizontal="center" vertical="center"/>
      <protection locked="0"/>
    </xf>
    <xf numFmtId="299" fontId="4" fillId="0" borderId="9" xfId="1682" applyNumberFormat="1" applyFont="1" applyBorder="1" applyAlignment="1" applyProtection="1">
      <alignment horizontal="center" vertical="center"/>
      <protection locked="0"/>
    </xf>
    <xf numFmtId="299" fontId="60" fillId="0" borderId="3" xfId="1682" applyNumberFormat="1" applyFont="1" applyBorder="1" applyAlignment="1" applyProtection="1">
      <alignment horizontal="center" vertical="center"/>
      <protection locked="0"/>
    </xf>
    <xf numFmtId="299" fontId="2" fillId="0" borderId="3" xfId="1682" applyNumberFormat="1" applyFont="1" applyBorder="1" applyAlignment="1" applyProtection="1">
      <alignment horizontal="center" vertical="center"/>
      <protection locked="0"/>
    </xf>
    <xf numFmtId="299" fontId="60" fillId="0" borderId="7" xfId="1682" applyNumberFormat="1" applyFont="1" applyBorder="1" applyAlignment="1" applyProtection="1">
      <alignment horizontal="center" vertical="center"/>
      <protection locked="0"/>
    </xf>
    <xf numFmtId="299" fontId="60" fillId="0" borderId="22" xfId="1682" applyNumberFormat="1" applyFont="1" applyBorder="1" applyAlignment="1" applyProtection="1">
      <alignment horizontal="center" vertical="center"/>
      <protection locked="0"/>
    </xf>
    <xf numFmtId="299" fontId="7" fillId="0" borderId="3" xfId="1682" applyNumberFormat="1" applyFont="1" applyBorder="1" applyAlignment="1" applyProtection="1">
      <alignment horizontal="center" vertical="center"/>
      <protection locked="0"/>
    </xf>
    <xf numFmtId="299" fontId="2" fillId="0" borderId="8" xfId="1682" applyNumberFormat="1" applyFont="1" applyBorder="1" applyAlignment="1" applyProtection="1">
      <alignment horizontal="centerContinuous" vertical="center"/>
      <protection locked="0"/>
    </xf>
    <xf numFmtId="299" fontId="2" fillId="0" borderId="9" xfId="1682" applyNumberFormat="1" applyFont="1" applyBorder="1" applyAlignment="1" applyProtection="1">
      <alignment horizontal="centerContinuous" vertical="center"/>
      <protection locked="0"/>
    </xf>
    <xf numFmtId="299" fontId="4" fillId="0" borderId="8" xfId="1682" applyNumberFormat="1" applyFont="1" applyBorder="1" applyAlignment="1" applyProtection="1">
      <alignment horizontal="center" vertical="center" wrapText="1"/>
      <protection locked="0"/>
    </xf>
    <xf numFmtId="299" fontId="4" fillId="0" borderId="11" xfId="1682" applyNumberFormat="1" applyFont="1" applyBorder="1" applyAlignment="1" applyProtection="1">
      <alignment horizontal="center" vertical="center" wrapText="1"/>
      <protection locked="0"/>
    </xf>
    <xf numFmtId="299" fontId="4" fillId="0" borderId="9" xfId="1682" applyNumberFormat="1" applyFont="1" applyBorder="1" applyAlignment="1" applyProtection="1">
      <alignment horizontal="center" vertical="center" wrapText="1"/>
      <protection locked="0"/>
    </xf>
    <xf numFmtId="299" fontId="60" fillId="0" borderId="23" xfId="1682" applyNumberFormat="1" applyFont="1" applyBorder="1" applyAlignment="1" applyProtection="1">
      <alignment horizontal="center" vertical="center"/>
      <protection locked="0"/>
    </xf>
    <xf numFmtId="299" fontId="60" fillId="0" borderId="24" xfId="1682" applyNumberFormat="1" applyFont="1" applyBorder="1" applyAlignment="1" applyProtection="1">
      <alignment horizontal="center" vertical="center"/>
      <protection locked="0"/>
    </xf>
    <xf numFmtId="299" fontId="60" fillId="0" borderId="25" xfId="1682" applyNumberFormat="1" applyFont="1" applyBorder="1" applyAlignment="1" applyProtection="1">
      <alignment horizontal="center" vertical="center"/>
      <protection locked="0"/>
    </xf>
    <xf numFmtId="299" fontId="60" fillId="0" borderId="18" xfId="1682" applyNumberFormat="1" applyFont="1" applyBorder="1" applyAlignment="1" applyProtection="1">
      <alignment horizontal="centerContinuous" vertical="center"/>
      <protection locked="0"/>
    </xf>
    <xf numFmtId="299" fontId="60" fillId="0" borderId="26" xfId="1682" applyNumberFormat="1" applyFont="1" applyBorder="1" applyAlignment="1" applyProtection="1">
      <alignment horizontal="center" vertical="center"/>
      <protection locked="0"/>
    </xf>
    <xf numFmtId="299" fontId="60" fillId="0" borderId="1" xfId="1682" applyNumberFormat="1" applyFont="1" applyBorder="1" applyAlignment="1" applyProtection="1">
      <alignment horizontal="center" vertical="center"/>
      <protection locked="0"/>
    </xf>
    <xf numFmtId="299" fontId="60" fillId="0" borderId="6" xfId="1682" applyNumberFormat="1" applyFont="1" applyBorder="1" applyAlignment="1" applyProtection="1">
      <alignment horizontal="center" vertical="center"/>
      <protection locked="0"/>
    </xf>
    <xf numFmtId="270" fontId="2" fillId="0" borderId="22" xfId="1682" applyNumberFormat="1" applyFont="1" applyBorder="1" applyAlignment="1" applyProtection="1">
      <alignment horizontal="center" vertical="center"/>
      <protection locked="0"/>
    </xf>
    <xf numFmtId="299" fontId="4" fillId="0" borderId="8" xfId="1736" applyNumberFormat="1" applyFont="1" applyBorder="1" applyAlignment="1" applyProtection="1">
      <alignment horizontal="center"/>
      <protection locked="0"/>
    </xf>
    <xf numFmtId="299" fontId="4" fillId="0" borderId="11" xfId="1736" applyNumberFormat="1" applyFont="1" applyBorder="1" applyAlignment="1" applyProtection="1">
      <alignment horizontal="center"/>
      <protection locked="0"/>
    </xf>
    <xf numFmtId="299" fontId="4" fillId="0" borderId="9" xfId="1736" applyNumberFormat="1" applyFont="1" applyBorder="1" applyAlignment="1" applyProtection="1">
      <alignment horizontal="center"/>
      <protection locked="0"/>
    </xf>
    <xf numFmtId="299" fontId="2" fillId="0" borderId="3" xfId="1736" applyNumberFormat="1" applyFont="1" applyBorder="1" applyAlignment="1" applyProtection="1">
      <alignment horizontal="right"/>
      <protection locked="0"/>
    </xf>
    <xf numFmtId="299" fontId="2" fillId="0" borderId="9" xfId="1682" applyNumberFormat="1" applyFont="1" applyBorder="1" applyAlignment="1" applyProtection="1">
      <alignment vertical="center"/>
      <protection locked="0"/>
    </xf>
    <xf numFmtId="299" fontId="4" fillId="0" borderId="27" xfId="1682" applyNumberFormat="1" applyFont="1" applyBorder="1" applyAlignment="1" applyProtection="1">
      <alignment horizontal="center" vertical="center"/>
      <protection locked="0"/>
    </xf>
    <xf numFmtId="299" fontId="2" fillId="0" borderId="4" xfId="1682" applyNumberFormat="1" applyFont="1" applyBorder="1" applyAlignment="1" applyProtection="1">
      <alignment vertical="center"/>
      <protection locked="0"/>
    </xf>
    <xf numFmtId="299" fontId="60" fillId="0" borderId="28" xfId="1682" applyNumberFormat="1" applyFont="1" applyBorder="1" applyAlignment="1" applyProtection="1">
      <alignment horizontal="centerContinuous" vertical="center"/>
      <protection locked="0"/>
    </xf>
    <xf numFmtId="299" fontId="7" fillId="0" borderId="19" xfId="1682" applyNumberFormat="1" applyFont="1" applyBorder="1" applyAlignment="1" applyProtection="1">
      <alignment horizontal="centerContinuous" vertical="center"/>
      <protection locked="0"/>
    </xf>
    <xf numFmtId="299" fontId="7" fillId="0" borderId="20" xfId="1682" applyNumberFormat="1" applyFont="1" applyBorder="1" applyAlignment="1" applyProtection="1">
      <alignment horizontal="centerContinuous" vertical="center"/>
      <protection locked="0"/>
    </xf>
    <xf numFmtId="299" fontId="4" fillId="0" borderId="8" xfId="1687" applyNumberFormat="1" applyFont="1" applyBorder="1" applyAlignment="1" applyProtection="1">
      <alignment horizontal="center"/>
      <protection locked="0"/>
    </xf>
    <xf numFmtId="299" fontId="4" fillId="0" borderId="11" xfId="1687" applyNumberFormat="1" applyFont="1" applyBorder="1" applyAlignment="1" applyProtection="1">
      <alignment horizontal="center"/>
      <protection locked="0"/>
    </xf>
    <xf numFmtId="299" fontId="4" fillId="0" borderId="9" xfId="1687" applyNumberFormat="1" applyFont="1" applyBorder="1" applyAlignment="1" applyProtection="1">
      <alignment horizontal="center"/>
      <protection locked="0"/>
    </xf>
    <xf numFmtId="270" fontId="2" fillId="0" borderId="27" xfId="1682" applyNumberFormat="1" applyFont="1" applyBorder="1" applyAlignment="1" applyProtection="1">
      <alignment horizontal="center" vertical="center"/>
      <protection locked="0"/>
    </xf>
    <xf numFmtId="270" fontId="2" fillId="0" borderId="29" xfId="1682" applyNumberFormat="1" applyFont="1" applyBorder="1" applyAlignment="1" applyProtection="1">
      <alignment horizontal="center" vertical="center"/>
      <protection locked="0"/>
    </xf>
    <xf numFmtId="299" fontId="4" fillId="0" borderId="30" xfId="1687" applyNumberFormat="1" applyFont="1" applyBorder="1" applyAlignment="1" applyProtection="1">
      <alignment horizontal="center"/>
      <protection locked="0"/>
    </xf>
    <xf numFmtId="299" fontId="4" fillId="0" borderId="31" xfId="1687" applyNumberFormat="1" applyFont="1" applyBorder="1" applyAlignment="1" applyProtection="1">
      <alignment horizontal="center"/>
      <protection locked="0"/>
    </xf>
    <xf numFmtId="299" fontId="4" fillId="0" borderId="32" xfId="1687" applyNumberFormat="1" applyFont="1" applyBorder="1" applyAlignment="1" applyProtection="1">
      <alignment horizontal="center"/>
      <protection locked="0"/>
    </xf>
    <xf numFmtId="299" fontId="2" fillId="0" borderId="30" xfId="1682" applyNumberFormat="1" applyFont="1" applyBorder="1" applyAlignment="1" applyProtection="1">
      <alignment horizontal="center" vertical="center"/>
      <protection locked="0"/>
    </xf>
    <xf numFmtId="299" fontId="2" fillId="0" borderId="31" xfId="1682" applyNumberFormat="1" applyFont="1" applyBorder="1" applyAlignment="1" applyProtection="1">
      <alignment horizontal="center" vertical="center"/>
      <protection locked="0"/>
    </xf>
    <xf numFmtId="299" fontId="2" fillId="0" borderId="32" xfId="1682" applyNumberFormat="1" applyFont="1" applyBorder="1" applyAlignment="1" applyProtection="1">
      <alignment horizontal="center" vertical="center"/>
      <protection locked="0"/>
    </xf>
    <xf numFmtId="299" fontId="2" fillId="0" borderId="33" xfId="1679" applyNumberFormat="1" applyFont="1" applyBorder="1" applyAlignment="1" applyProtection="1">
      <alignment horizontal="center" vertical="center"/>
      <protection locked="0"/>
    </xf>
    <xf numFmtId="299" fontId="2" fillId="0" borderId="33" xfId="1682" applyNumberFormat="1" applyFont="1" applyBorder="1" applyAlignment="1" applyProtection="1">
      <alignment vertical="center"/>
      <protection locked="0"/>
    </xf>
    <xf numFmtId="299" fontId="4" fillId="0" borderId="33" xfId="1679" applyNumberFormat="1" applyFont="1" applyBorder="1" applyAlignment="1" applyProtection="1">
      <alignment horizontal="right" vertical="center"/>
      <protection locked="0"/>
    </xf>
    <xf numFmtId="299" fontId="4" fillId="0" borderId="17" xfId="1682" applyNumberFormat="1" applyFont="1" applyBorder="1" applyAlignment="1" applyProtection="1">
      <alignment horizontal="center" vertical="center"/>
      <protection locked="0"/>
    </xf>
    <xf numFmtId="299" fontId="60" fillId="0" borderId="17" xfId="1682" applyNumberFormat="1" applyFont="1" applyBorder="1" applyAlignment="1" applyProtection="1">
      <alignment horizontal="center" vertical="center"/>
      <protection locked="0"/>
    </xf>
    <xf numFmtId="299" fontId="2" fillId="0" borderId="34" xfId="1682" applyNumberFormat="1" applyFont="1" applyBorder="1" applyAlignment="1" applyProtection="1">
      <alignment horizontal="center" vertical="center"/>
      <protection locked="0"/>
    </xf>
    <xf numFmtId="299" fontId="0" fillId="0" borderId="2" xfId="1682" applyNumberFormat="1" applyFont="1" applyBorder="1" applyAlignment="1" applyProtection="1">
      <alignment horizontal="center" vertical="center"/>
      <protection locked="0"/>
    </xf>
    <xf numFmtId="299" fontId="2" fillId="0" borderId="35" xfId="1682" applyNumberFormat="1" applyFont="1" applyBorder="1" applyAlignment="1" applyProtection="1">
      <alignment horizontal="center" vertical="center"/>
      <protection locked="0"/>
    </xf>
    <xf numFmtId="299" fontId="2" fillId="0" borderId="7" xfId="1682" applyNumberFormat="1" applyFont="1" applyBorder="1" applyAlignment="1" applyProtection="1">
      <alignment horizontal="center" vertical="center"/>
      <protection locked="0"/>
    </xf>
    <xf numFmtId="299" fontId="4" fillId="0" borderId="2" xfId="1682" applyNumberFormat="1" applyFont="1" applyBorder="1" applyAlignment="1" applyProtection="1">
      <alignment horizontal="center" vertical="center"/>
      <protection locked="0"/>
    </xf>
    <xf numFmtId="299" fontId="4" fillId="0" borderId="7" xfId="1682" applyNumberFormat="1" applyFont="1" applyBorder="1" applyAlignment="1" applyProtection="1">
      <alignment horizontal="center" vertical="center"/>
      <protection locked="0"/>
    </xf>
    <xf numFmtId="299" fontId="2" fillId="0" borderId="36" xfId="1682" applyNumberFormat="1" applyFont="1" applyBorder="1" applyAlignment="1" applyProtection="1">
      <alignment horizontal="center" vertical="center"/>
      <protection locked="0"/>
    </xf>
    <xf numFmtId="299" fontId="61" fillId="0" borderId="3" xfId="1682" applyNumberFormat="1" applyFont="1" applyBorder="1" applyAlignment="1" applyProtection="1">
      <alignment horizontal="center" vertical="center"/>
      <protection locked="0"/>
    </xf>
    <xf numFmtId="299" fontId="61" fillId="0" borderId="36" xfId="1682" applyNumberFormat="1" applyFont="1" applyBorder="1" applyAlignment="1" applyProtection="1">
      <alignment horizontal="center" vertical="center"/>
      <protection locked="0"/>
    </xf>
    <xf numFmtId="299" fontId="7" fillId="0" borderId="37" xfId="1682" applyNumberFormat="1" applyFont="1" applyBorder="1" applyAlignment="1" applyProtection="1">
      <alignment horizontal="centerContinuous" vertical="center"/>
      <protection locked="0"/>
    </xf>
    <xf numFmtId="299" fontId="60" fillId="0" borderId="36" xfId="1679" applyNumberFormat="1" applyFont="1" applyBorder="1" applyAlignment="1" applyProtection="1">
      <alignment horizontal="center" vertical="center"/>
      <protection locked="0"/>
    </xf>
    <xf numFmtId="299" fontId="2" fillId="0" borderId="3" xfId="38" applyNumberFormat="1" applyFont="1" applyBorder="1" applyAlignment="1" applyProtection="1">
      <alignment horizontal="right"/>
      <protection locked="0"/>
    </xf>
    <xf numFmtId="299" fontId="2" fillId="0" borderId="36" xfId="38" applyNumberFormat="1" applyFont="1" applyBorder="1" applyAlignment="1" applyProtection="1">
      <alignment horizontal="right"/>
      <protection locked="0"/>
    </xf>
    <xf numFmtId="299" fontId="2" fillId="0" borderId="3" xfId="1682" applyNumberFormat="1" applyFont="1" applyBorder="1" applyAlignment="1" applyProtection="1">
      <alignment vertical="center"/>
      <protection locked="0"/>
    </xf>
    <xf numFmtId="299" fontId="2" fillId="0" borderId="36" xfId="1682" applyNumberFormat="1" applyFont="1" applyBorder="1" applyAlignment="1" applyProtection="1">
      <alignment vertical="center"/>
      <protection locked="0"/>
    </xf>
    <xf numFmtId="299" fontId="2" fillId="0" borderId="2" xfId="1682" applyNumberFormat="1" applyFont="1" applyBorder="1" applyAlignment="1" applyProtection="1">
      <alignment vertical="center"/>
      <protection locked="0"/>
    </xf>
    <xf numFmtId="299" fontId="2" fillId="0" borderId="38" xfId="1682" applyNumberFormat="1" applyFont="1" applyBorder="1" applyAlignment="1" applyProtection="1">
      <alignment vertical="center"/>
      <protection locked="0"/>
    </xf>
    <xf numFmtId="299" fontId="60" fillId="0" borderId="34" xfId="1682" applyNumberFormat="1" applyFont="1" applyBorder="1" applyAlignment="1" applyProtection="1">
      <alignment horizontal="center" vertical="center"/>
      <protection locked="0"/>
    </xf>
    <xf numFmtId="299" fontId="2" fillId="0" borderId="3" xfId="38" applyNumberFormat="1" applyFont="1" applyBorder="1" applyAlignment="1" applyProtection="1">
      <alignment horizontal="center"/>
      <protection locked="0"/>
    </xf>
    <xf numFmtId="299" fontId="4" fillId="0" borderId="36" xfId="1682" applyNumberFormat="1" applyFont="1" applyBorder="1" applyAlignment="1" applyProtection="1">
      <alignment horizontal="center" vertical="center"/>
      <protection locked="0"/>
    </xf>
    <xf numFmtId="299" fontId="2" fillId="0" borderId="39" xfId="1682" applyNumberFormat="1" applyFont="1" applyBorder="1" applyAlignment="1" applyProtection="1">
      <alignment vertical="center"/>
      <protection locked="0"/>
    </xf>
    <xf numFmtId="299" fontId="2" fillId="0" borderId="11" xfId="1682" applyNumberFormat="1" applyFont="1" applyBorder="1" applyAlignment="1" applyProtection="1">
      <alignment vertical="center"/>
      <protection locked="0"/>
    </xf>
    <xf numFmtId="299" fontId="2" fillId="0" borderId="31" xfId="1682" applyNumberFormat="1" applyFont="1" applyBorder="1" applyAlignment="1" applyProtection="1">
      <alignment vertical="center"/>
      <protection locked="0"/>
    </xf>
    <xf numFmtId="299" fontId="2" fillId="0" borderId="40" xfId="38" applyNumberFormat="1" applyFont="1" applyBorder="1" applyAlignment="1" applyProtection="1">
      <alignment horizontal="center"/>
      <protection locked="0"/>
    </xf>
    <xf numFmtId="299" fontId="4" fillId="0" borderId="41" xfId="1682" applyNumberFormat="1" applyFont="1" applyBorder="1" applyAlignment="1" applyProtection="1">
      <alignment horizontal="center" vertical="center"/>
      <protection locked="0"/>
    </xf>
    <xf numFmtId="177" fontId="62" fillId="0" borderId="0" xfId="1614" applyFont="1" applyAlignment="1" applyProtection="1">
      <alignment vertical="center"/>
      <protection hidden="1"/>
    </xf>
    <xf numFmtId="177" fontId="63" fillId="0" borderId="0" xfId="1395" applyFont="1" applyAlignment="1" applyProtection="1">
      <alignment vertical="center"/>
      <protection hidden="1"/>
    </xf>
    <xf numFmtId="177" fontId="64" fillId="0" borderId="0" xfId="1395" applyFont="1" applyAlignment="1" applyProtection="1">
      <alignment vertical="center"/>
      <protection hidden="1"/>
    </xf>
    <xf numFmtId="177" fontId="62" fillId="0" borderId="13" xfId="1614" applyFont="1" applyBorder="1" applyAlignment="1" applyProtection="1">
      <alignment vertical="center"/>
      <protection hidden="1"/>
    </xf>
    <xf numFmtId="177" fontId="62" fillId="0" borderId="39" xfId="1614" applyFont="1" applyBorder="1" applyAlignment="1" applyProtection="1">
      <alignment vertical="center"/>
      <protection hidden="1"/>
    </xf>
    <xf numFmtId="177" fontId="65" fillId="0" borderId="14" xfId="1614" applyFont="1" applyBorder="1" applyAlignment="1" applyProtection="1">
      <alignment vertical="center"/>
      <protection hidden="1"/>
    </xf>
    <xf numFmtId="177" fontId="62" fillId="0" borderId="14" xfId="1614" applyFont="1" applyBorder="1" applyAlignment="1" applyProtection="1">
      <alignment vertical="center"/>
      <protection hidden="1"/>
    </xf>
    <xf numFmtId="177" fontId="48" fillId="0" borderId="0" xfId="1614" applyFont="1" applyAlignment="1" applyProtection="1">
      <alignment vertical="center"/>
      <protection hidden="1"/>
    </xf>
    <xf numFmtId="177" fontId="48" fillId="0" borderId="42" xfId="1614" applyFont="1" applyBorder="1" applyAlignment="1" applyProtection="1">
      <alignment vertical="center"/>
      <protection hidden="1"/>
    </xf>
    <xf numFmtId="177" fontId="48" fillId="0" borderId="3" xfId="1614" applyFont="1" applyBorder="1" applyAlignment="1" applyProtection="1">
      <alignment horizontal="center" vertical="center"/>
      <protection hidden="1"/>
    </xf>
    <xf numFmtId="299" fontId="11" fillId="0" borderId="0" xfId="1395" applyNumberFormat="1" applyFont="1" applyAlignment="1" applyProtection="1">
      <alignment horizontal="left" vertical="center"/>
    </xf>
    <xf numFmtId="177" fontId="62" fillId="6" borderId="3" xfId="1614" applyFont="1" applyFill="1" applyBorder="1" applyAlignment="1" applyProtection="1">
      <alignment vertical="center"/>
      <protection hidden="1"/>
    </xf>
    <xf numFmtId="177" fontId="48" fillId="6" borderId="3" xfId="1614" applyFont="1" applyFill="1" applyBorder="1" applyAlignment="1" applyProtection="1">
      <alignment horizontal="left" vertical="center"/>
      <protection locked="0" hidden="1"/>
    </xf>
    <xf numFmtId="177" fontId="62" fillId="6" borderId="3" xfId="1614" applyFont="1" applyFill="1" applyBorder="1" applyAlignment="1" applyProtection="1">
      <alignment horizontal="left" vertical="center"/>
      <protection locked="0" hidden="1"/>
    </xf>
    <xf numFmtId="309" fontId="62" fillId="6" borderId="3" xfId="1614" applyNumberFormat="1" applyFont="1" applyFill="1" applyBorder="1" applyAlignment="1" applyProtection="1">
      <alignment horizontal="left" vertical="center"/>
      <protection locked="0"/>
    </xf>
    <xf numFmtId="309" fontId="48" fillId="6" borderId="8" xfId="1614" applyNumberFormat="1" applyFont="1" applyFill="1" applyBorder="1" applyAlignment="1" applyProtection="1">
      <alignment horizontal="left" vertical="center"/>
      <protection locked="0"/>
    </xf>
    <xf numFmtId="309" fontId="48" fillId="6" borderId="11" xfId="1614" applyNumberFormat="1" applyFont="1" applyFill="1" applyBorder="1" applyAlignment="1" applyProtection="1">
      <alignment horizontal="left" vertical="center"/>
      <protection locked="0"/>
    </xf>
    <xf numFmtId="309" fontId="66" fillId="6" borderId="8" xfId="1614" applyNumberFormat="1" applyFont="1" applyFill="1" applyBorder="1" applyAlignment="1" applyProtection="1">
      <alignment horizontal="left" vertical="center"/>
      <protection locked="0"/>
    </xf>
    <xf numFmtId="309" fontId="62" fillId="6" borderId="11" xfId="1614" applyNumberFormat="1" applyFont="1" applyFill="1" applyBorder="1" applyAlignment="1" applyProtection="1">
      <alignment horizontal="left" vertical="center"/>
      <protection locked="0"/>
    </xf>
    <xf numFmtId="177" fontId="62" fillId="0" borderId="0" xfId="1614" applyFont="1" applyAlignment="1" applyProtection="1">
      <alignment vertical="center"/>
      <protection locked="0" hidden="1"/>
    </xf>
    <xf numFmtId="177" fontId="48" fillId="0" borderId="3" xfId="1614" applyFont="1" applyBorder="1" applyAlignment="1" applyProtection="1">
      <alignment horizontal="center" vertical="center"/>
      <protection locked="0" hidden="1"/>
    </xf>
    <xf numFmtId="177" fontId="62" fillId="0" borderId="3" xfId="1614" applyFont="1" applyBorder="1" applyAlignment="1" applyProtection="1">
      <alignment horizontal="center" vertical="center"/>
      <protection locked="0" hidden="1"/>
    </xf>
    <xf numFmtId="31" fontId="48" fillId="0" borderId="3" xfId="1614" applyNumberFormat="1" applyFont="1" applyBorder="1" applyAlignment="1" applyProtection="1">
      <alignment horizontal="center" vertical="center"/>
      <protection locked="0" hidden="1"/>
    </xf>
    <xf numFmtId="309" fontId="48" fillId="6" borderId="9" xfId="1614" applyNumberFormat="1" applyFont="1" applyFill="1" applyBorder="1" applyAlignment="1" applyProtection="1">
      <alignment horizontal="left" vertical="center"/>
      <protection locked="0"/>
    </xf>
    <xf numFmtId="309" fontId="62" fillId="6" borderId="9" xfId="1614" applyNumberFormat="1" applyFont="1" applyFill="1" applyBorder="1" applyAlignment="1" applyProtection="1">
      <alignment horizontal="left" vertical="center"/>
      <protection locked="0"/>
    </xf>
    <xf numFmtId="177" fontId="48" fillId="0" borderId="0" xfId="1614" applyFont="1" applyAlignment="1" applyProtection="1">
      <alignment horizontal="center" vertical="center"/>
      <protection locked="0" hidden="1"/>
    </xf>
    <xf numFmtId="31" fontId="48" fillId="0" borderId="0" xfId="1614" applyNumberFormat="1" applyFont="1" applyAlignment="1" applyProtection="1">
      <alignment horizontal="center" vertical="center"/>
      <protection locked="0" hidden="1"/>
    </xf>
    <xf numFmtId="177" fontId="62" fillId="0" borderId="0" xfId="1614" applyFont="1" applyAlignment="1" applyProtection="1">
      <alignment horizontal="center" vertical="center"/>
      <protection locked="0" hidden="1"/>
    </xf>
    <xf numFmtId="31" fontId="62" fillId="0" borderId="0" xfId="1614" applyNumberFormat="1" applyFont="1" applyAlignment="1" applyProtection="1">
      <alignment vertical="center"/>
      <protection hidden="1"/>
    </xf>
    <xf numFmtId="177" fontId="2" fillId="0" borderId="0" xfId="1662" applyFont="1"/>
    <xf numFmtId="49" fontId="47" fillId="11" borderId="1" xfId="1760" applyNumberFormat="1" applyFont="1" applyFill="1" applyBorder="1" applyAlignment="1">
      <alignment horizontal="center" vertical="center"/>
    </xf>
    <xf numFmtId="49" fontId="4" fillId="12" borderId="13" xfId="1760" applyNumberFormat="1" applyFont="1" applyFill="1" applyBorder="1" applyAlignment="1">
      <alignment vertical="center"/>
    </xf>
    <xf numFmtId="49" fontId="67" fillId="12" borderId="39" xfId="1395" applyNumberFormat="1" applyFont="1" applyFill="1" applyBorder="1" applyProtection="1">
      <alignment vertical="top"/>
    </xf>
    <xf numFmtId="49" fontId="4" fillId="12" borderId="39" xfId="1686" applyNumberFormat="1" applyFont="1" applyFill="1" applyBorder="1" applyAlignment="1">
      <alignment vertical="center"/>
    </xf>
    <xf numFmtId="49" fontId="4" fillId="12" borderId="39" xfId="1686" applyNumberFormat="1" applyFont="1" applyFill="1" applyBorder="1" applyAlignment="1">
      <alignment horizontal="center" vertical="center"/>
    </xf>
    <xf numFmtId="49" fontId="4" fillId="12" borderId="14" xfId="1760" applyNumberFormat="1" applyFont="1" applyFill="1" applyBorder="1" applyAlignment="1">
      <alignment vertical="top"/>
    </xf>
    <xf numFmtId="177" fontId="67" fillId="12" borderId="0" xfId="1395" applyFont="1" applyFill="1" applyAlignment="1" applyProtection="1">
      <alignment horizontal="left"/>
    </xf>
    <xf numFmtId="177" fontId="2" fillId="12" borderId="0" xfId="1662" applyFont="1" applyFill="1"/>
    <xf numFmtId="49" fontId="4" fillId="12" borderId="0" xfId="1686" applyNumberFormat="1" applyFont="1" applyFill="1" applyAlignment="1">
      <alignment vertical="top"/>
    </xf>
    <xf numFmtId="49" fontId="4" fillId="12" borderId="0" xfId="1686" applyNumberFormat="1" applyFont="1" applyFill="1" applyAlignment="1">
      <alignment horizontal="center" vertical="top"/>
    </xf>
    <xf numFmtId="49" fontId="4" fillId="12" borderId="14" xfId="1760" applyNumberFormat="1" applyFont="1" applyFill="1" applyBorder="1" applyAlignment="1">
      <alignment horizontal="left" vertical="center"/>
    </xf>
    <xf numFmtId="49" fontId="67" fillId="12" borderId="0" xfId="1395" applyNumberFormat="1" applyFont="1" applyFill="1" applyAlignment="1" applyProtection="1">
      <alignment horizontal="left" vertical="center"/>
    </xf>
    <xf numFmtId="49" fontId="67" fillId="12" borderId="0" xfId="1395" applyNumberFormat="1" applyFont="1" applyFill="1" applyAlignment="1" applyProtection="1">
      <alignment horizontal="left" vertical="top"/>
    </xf>
    <xf numFmtId="49" fontId="67" fillId="12" borderId="0" xfId="1395" applyNumberFormat="1" applyFont="1" applyFill="1" applyAlignment="1" applyProtection="1">
      <alignment vertical="center"/>
    </xf>
    <xf numFmtId="49" fontId="4" fillId="12" borderId="0" xfId="1686" applyNumberFormat="1" applyFont="1" applyFill="1" applyAlignment="1">
      <alignment horizontal="left" vertical="center"/>
    </xf>
    <xf numFmtId="49" fontId="4" fillId="12" borderId="0" xfId="1686" applyNumberFormat="1" applyFont="1" applyFill="1" applyAlignment="1">
      <alignment vertical="center"/>
    </xf>
    <xf numFmtId="49" fontId="4" fillId="12" borderId="14" xfId="1760" applyNumberFormat="1" applyFont="1" applyFill="1" applyBorder="1" applyAlignment="1">
      <alignment vertical="center"/>
    </xf>
    <xf numFmtId="49" fontId="68" fillId="12" borderId="0" xfId="36" applyNumberFormat="1" applyFont="1" applyFill="1" applyAlignment="1">
      <alignment vertical="center"/>
    </xf>
    <xf numFmtId="49" fontId="69" fillId="12" borderId="0" xfId="36" applyNumberFormat="1" applyFont="1" applyFill="1" applyAlignment="1">
      <alignment vertical="center"/>
    </xf>
    <xf numFmtId="49" fontId="2" fillId="12" borderId="0" xfId="0" applyNumberFormat="1" applyFont="1" applyFill="1" applyAlignment="1">
      <alignment vertical="center"/>
    </xf>
    <xf numFmtId="49" fontId="70" fillId="12" borderId="0" xfId="36" applyNumberFormat="1" applyFont="1" applyFill="1" applyAlignment="1">
      <alignment vertical="center"/>
    </xf>
    <xf numFmtId="177" fontId="2" fillId="12" borderId="14" xfId="1662" applyFont="1" applyFill="1" applyBorder="1"/>
    <xf numFmtId="49" fontId="4" fillId="12" borderId="4" xfId="1686" applyNumberFormat="1" applyFont="1" applyFill="1" applyBorder="1" applyAlignment="1">
      <alignment vertical="center"/>
    </xf>
    <xf numFmtId="49" fontId="4" fillId="12" borderId="42" xfId="1686" applyNumberFormat="1" applyFont="1" applyFill="1" applyBorder="1" applyAlignment="1">
      <alignment vertical="top"/>
    </xf>
    <xf numFmtId="49" fontId="4" fillId="12" borderId="42" xfId="1686" applyNumberFormat="1" applyFont="1" applyFill="1" applyBorder="1" applyAlignment="1">
      <alignment vertical="center"/>
    </xf>
    <xf numFmtId="308" fontId="4" fillId="12" borderId="42" xfId="1686" applyNumberFormat="1" applyFont="1" applyFill="1" applyBorder="1" applyAlignment="1">
      <alignment vertical="center"/>
    </xf>
    <xf numFmtId="177" fontId="2" fillId="12" borderId="42" xfId="1662" applyFont="1" applyFill="1" applyBorder="1"/>
    <xf numFmtId="177" fontId="2" fillId="12" borderId="5" xfId="1662" applyFont="1" applyFill="1" applyBorder="1"/>
    <xf numFmtId="177" fontId="2" fillId="12" borderId="1" xfId="1662" applyFont="1" applyFill="1" applyBorder="1"/>
    <xf numFmtId="177" fontId="2" fillId="12" borderId="6" xfId="1662" applyFont="1" applyFill="1" applyBorder="1"/>
    <xf numFmtId="177" fontId="71" fillId="0" borderId="0" xfId="0" applyFont="1" applyAlignment="1">
      <alignment vertical="center"/>
    </xf>
    <xf numFmtId="177" fontId="72" fillId="0" borderId="0" xfId="0" applyFont="1" applyAlignment="1">
      <alignment horizontal="center" vertical="center"/>
    </xf>
    <xf numFmtId="177" fontId="72" fillId="0" borderId="0" xfId="0" applyFont="1" applyAlignment="1">
      <alignment vertical="center"/>
    </xf>
    <xf numFmtId="177" fontId="73" fillId="11" borderId="13" xfId="1621" applyFont="1" applyFill="1" applyBorder="1">
      <alignment vertical="center"/>
    </xf>
    <xf numFmtId="177" fontId="74" fillId="11" borderId="39" xfId="1621" applyFont="1" applyFill="1" applyBorder="1" applyAlignment="1">
      <alignment horizontal="center" vertical="center"/>
    </xf>
    <xf numFmtId="177" fontId="75" fillId="11" borderId="14" xfId="1621" applyFont="1" applyFill="1" applyBorder="1">
      <alignment vertical="center"/>
    </xf>
    <xf numFmtId="177" fontId="76" fillId="13" borderId="0" xfId="1621" applyFont="1" applyFill="1">
      <alignment vertical="center"/>
    </xf>
    <xf numFmtId="49" fontId="77" fillId="13" borderId="0" xfId="1621" applyNumberFormat="1" applyFont="1" applyFill="1" applyAlignment="1">
      <alignment horizontal="center" vertical="center"/>
    </xf>
    <xf numFmtId="177" fontId="77" fillId="13" borderId="0" xfId="1621" applyFont="1" applyFill="1">
      <alignment vertical="center"/>
    </xf>
    <xf numFmtId="177" fontId="75" fillId="14" borderId="13" xfId="1621" applyFont="1" applyFill="1" applyBorder="1">
      <alignment vertical="center"/>
    </xf>
    <xf numFmtId="177" fontId="75" fillId="14" borderId="39" xfId="1621" applyFont="1" applyFill="1" applyBorder="1">
      <alignment vertical="center"/>
    </xf>
    <xf numFmtId="177" fontId="75" fillId="14" borderId="4" xfId="1621" applyFont="1" applyFill="1" applyBorder="1">
      <alignment vertical="center"/>
    </xf>
    <xf numFmtId="177" fontId="77" fillId="14" borderId="14" xfId="1621" applyFont="1" applyFill="1" applyBorder="1">
      <alignment vertical="center"/>
    </xf>
    <xf numFmtId="177" fontId="75" fillId="14" borderId="0" xfId="1621" applyFont="1" applyFill="1">
      <alignment vertical="center"/>
    </xf>
    <xf numFmtId="177" fontId="75" fillId="14" borderId="42" xfId="1621" applyFont="1" applyFill="1" applyBorder="1">
      <alignment vertical="center"/>
    </xf>
    <xf numFmtId="177" fontId="75" fillId="14" borderId="14" xfId="1621" applyFont="1" applyFill="1" applyBorder="1">
      <alignment vertical="center"/>
    </xf>
    <xf numFmtId="49" fontId="75" fillId="13" borderId="0" xfId="1621" applyNumberFormat="1" applyFont="1" applyFill="1" applyAlignment="1">
      <alignment horizontal="center" vertical="center"/>
    </xf>
    <xf numFmtId="177" fontId="75" fillId="11" borderId="14" xfId="1621" applyFont="1" applyFill="1" applyBorder="1" applyAlignment="1">
      <alignment horizontal="center" vertical="center"/>
    </xf>
    <xf numFmtId="177" fontId="77" fillId="13" borderId="0" xfId="1621" applyFont="1" applyFill="1" applyAlignment="1">
      <alignment horizontal="center" vertical="center"/>
    </xf>
    <xf numFmtId="177" fontId="77" fillId="14" borderId="14" xfId="1621" applyFont="1" applyFill="1" applyBorder="1" applyAlignment="1">
      <alignment horizontal="center" vertical="center"/>
    </xf>
    <xf numFmtId="177" fontId="75" fillId="14" borderId="0" xfId="1621" applyFont="1" applyFill="1" applyAlignment="1">
      <alignment horizontal="center" vertical="center"/>
    </xf>
    <xf numFmtId="177" fontId="75" fillId="14" borderId="42" xfId="1621" applyFont="1" applyFill="1" applyBorder="1" applyAlignment="1">
      <alignment horizontal="center" vertical="center"/>
    </xf>
    <xf numFmtId="177" fontId="76" fillId="13" borderId="0" xfId="1621" applyFont="1" applyFill="1" applyAlignment="1">
      <alignment horizontal="center" vertical="center"/>
    </xf>
    <xf numFmtId="177" fontId="75" fillId="14" borderId="14" xfId="1621" applyFont="1" applyFill="1" applyBorder="1" applyAlignment="1">
      <alignment horizontal="center" vertical="center"/>
    </xf>
    <xf numFmtId="177" fontId="72" fillId="15" borderId="43" xfId="846" applyFont="1" applyFill="1" applyBorder="1" applyAlignment="1" applyProtection="1">
      <alignment horizontal="center" vertical="center"/>
    </xf>
    <xf numFmtId="177" fontId="72" fillId="16" borderId="43" xfId="846" applyFont="1" applyFill="1" applyBorder="1" applyAlignment="1" applyProtection="1">
      <alignment horizontal="center" vertical="center"/>
    </xf>
    <xf numFmtId="177" fontId="72" fillId="14" borderId="0" xfId="1621" applyFont="1" applyFill="1" applyAlignment="1">
      <alignment horizontal="center" vertical="center"/>
    </xf>
    <xf numFmtId="177" fontId="77" fillId="14" borderId="5" xfId="1621" applyFont="1" applyFill="1" applyBorder="1" applyAlignment="1">
      <alignment horizontal="center" vertical="center"/>
    </xf>
    <xf numFmtId="177" fontId="72" fillId="14" borderId="1" xfId="1621" applyFont="1" applyFill="1" applyBorder="1" applyAlignment="1">
      <alignment horizontal="center" vertical="center"/>
    </xf>
    <xf numFmtId="177" fontId="75" fillId="14" borderId="6" xfId="1621" applyFont="1" applyFill="1" applyBorder="1" applyAlignment="1">
      <alignment horizontal="center" vertical="center"/>
    </xf>
    <xf numFmtId="177" fontId="75" fillId="14" borderId="5" xfId="1621" applyFont="1" applyFill="1" applyBorder="1" applyAlignment="1">
      <alignment horizontal="center" vertical="center"/>
    </xf>
    <xf numFmtId="177" fontId="72" fillId="11" borderId="14" xfId="0" applyFont="1" applyFill="1" applyBorder="1" applyAlignment="1">
      <alignment vertical="center"/>
    </xf>
    <xf numFmtId="177" fontId="72" fillId="13" borderId="0" xfId="0" applyFont="1" applyFill="1" applyAlignment="1">
      <alignment vertical="center"/>
    </xf>
    <xf numFmtId="177" fontId="72" fillId="11" borderId="5" xfId="0" applyFont="1" applyFill="1" applyBorder="1" applyAlignment="1">
      <alignment vertical="center"/>
    </xf>
    <xf numFmtId="177" fontId="72" fillId="11" borderId="1" xfId="0" applyFont="1" applyFill="1" applyBorder="1" applyAlignment="1">
      <alignment vertical="center"/>
    </xf>
    <xf numFmtId="177" fontId="78" fillId="0" borderId="0" xfId="0" applyFont="1" applyAlignment="1">
      <alignment vertical="center"/>
    </xf>
    <xf numFmtId="177" fontId="73" fillId="11" borderId="4" xfId="1621" applyFont="1" applyFill="1" applyBorder="1">
      <alignment vertical="center"/>
    </xf>
    <xf numFmtId="177" fontId="75" fillId="11" borderId="42" xfId="1621" applyFont="1" applyFill="1" applyBorder="1">
      <alignment vertical="center"/>
    </xf>
    <xf numFmtId="177" fontId="75" fillId="11" borderId="42" xfId="1621" applyFont="1" applyFill="1" applyBorder="1" applyAlignment="1">
      <alignment horizontal="center" vertical="center"/>
    </xf>
    <xf numFmtId="177" fontId="72" fillId="11" borderId="42" xfId="0" applyFont="1" applyFill="1" applyBorder="1" applyAlignment="1">
      <alignment vertical="center"/>
    </xf>
    <xf numFmtId="177" fontId="72" fillId="11" borderId="6" xfId="0" applyFont="1" applyFill="1" applyBorder="1" applyAlignment="1">
      <alignment vertical="center"/>
    </xf>
    <xf numFmtId="49" fontId="67" fillId="12" borderId="0" xfId="1395" applyNumberFormat="1" applyFont="1" applyFill="1" applyAlignment="1" applyProtection="1" quotePrefix="1">
      <alignment vertical="center"/>
    </xf>
    <xf numFmtId="186" fontId="37" fillId="0" borderId="3" xfId="666" applyFont="1" applyFill="1" applyBorder="1" applyAlignment="1" applyProtection="1" quotePrefix="1">
      <alignment horizontal="left" vertical="center"/>
      <protection locked="0"/>
    </xf>
    <xf numFmtId="177" fontId="4" fillId="0" borderId="2" xfId="1678" applyFont="1" applyBorder="1" applyAlignment="1" quotePrefix="1">
      <alignment horizontal="center" vertical="center" wrapText="1"/>
    </xf>
    <xf numFmtId="0" fontId="2" fillId="0" borderId="3" xfId="0" applyNumberFormat="1" applyFont="1" applyFill="1" applyBorder="1" applyAlignment="1" quotePrefix="1">
      <alignment horizontal="center" vertical="center"/>
    </xf>
  </cellXfs>
  <cellStyles count="1796">
    <cellStyle name="常规" xfId="0" builtinId="0"/>
    <cellStyle name="_三九脑科收益法表格" xfId="1"/>
    <cellStyle name="_03_长期资产申报表_股权等_ABC-pbc表20060610" xfId="2"/>
    <cellStyle name="_03_长期资产申报表_pbc_替换第二版_ABC-pbc表20060610_PBC(CG)-MASTER" xfId="3"/>
    <cellStyle name="$" xfId="4"/>
    <cellStyle name="_CCB.HO.New TB template.PRC Sorting.040210" xfId="5"/>
    <cellStyle name="_03_长期资产申报表_pbc_pbc-汇总LAST3_PBC(CG)-MASTER" xfId="6"/>
    <cellStyle name="货币[0]" xfId="7" builtinId="7"/>
    <cellStyle name="_03_长期资产申报表_pbc_pbc-汇总LAST3" xfId="8"/>
    <cellStyle name="20% - 强调文字颜色 3" xfId="9" builtinId="38"/>
    <cellStyle name="normal1R" xfId="10"/>
    <cellStyle name="_03_长期资产申报表_pbc_pbc-汇总LAST3_PBC(CG)-MASTER_PBC(CG)-MASTER" xfId="11"/>
    <cellStyle name="_03_长期资产申报表_pbc_替换第二版_ABC-pbc表20060610" xfId="12"/>
    <cellStyle name="输入" xfId="13" builtinId="20"/>
    <cellStyle name="货币" xfId="14" builtinId="4"/>
    <cellStyle name="_CCB.HO.2003 Jnl summary by jnl.GL PRC 81-120.031221" xfId="15"/>
    <cellStyle name="Accent2 - 40%" xfId="16"/>
    <cellStyle name="_Currency" xfId="17"/>
    <cellStyle name="千位分隔[0]" xfId="18" builtinId="6"/>
    <cellStyle name="_03_长期资产申报表_pbc_Book2 (2)_股权等_ABC-pbc表20060610－赵静_PBC(CG)-MASTER" xfId="19"/>
    <cellStyle name="常规_黄骅港评估明细表(报国资委）" xfId="20"/>
    <cellStyle name="40% - 强调文字颜色 3" xfId="21" builtinId="39"/>
    <cellStyle name="计算 2" xfId="22"/>
    <cellStyle name="." xfId="23"/>
    <cellStyle name="差" xfId="24" builtinId="27"/>
    <cellStyle name="千位分隔" xfId="25" builtinId="3"/>
    <cellStyle name="_2006年资产台帐-报审计" xfId="26"/>
    <cellStyle name="_03_长期资产申报表_pbc_pbc-2版（附表）maqiang_股权等_原ABC-pbc表_PBC(CG)-MASTER" xfId="27"/>
    <cellStyle name="_03_长期资产申报表_pbc-汇总_股权等_ABC-pbc表20060610－赵静_PBC(CG)-MASTER" xfId="28"/>
    <cellStyle name="_03_长期资产申报表_pbc_替换第二版_PBC(CG)-MASTER_PBC(CG)-MASTER" xfId="29"/>
    <cellStyle name="_03_长期资产申报表_原ABC-pbc表_PBC(CG)-MASTER" xfId="30"/>
    <cellStyle name="_03_长期资产申报表_pbc_原ABC-pbc表_PBC(CG)-MASTER" xfId="31"/>
    <cellStyle name="_03_长期资产申报表_pbc_Worksheet in   pbc-汇总LAST_PBC(CG)-MASTER_PBC(CG)-MASTER" xfId="32"/>
    <cellStyle name="_03_长期资产申报表_pbc_Book2_原ABC-pbc表" xfId="33"/>
    <cellStyle name="60% - 强调文字颜色 3" xfId="34" builtinId="40"/>
    <cellStyle name="t_EVP3.01" xfId="35"/>
    <cellStyle name="超链接" xfId="36" builtinId="8"/>
    <cellStyle name="_03_长期资产申报表_pbc_Book2(1)" xfId="37"/>
    <cellStyle name="百分比" xfId="38" builtinId="5"/>
    <cellStyle name="%." xfId="39"/>
    <cellStyle name="12" xfId="40"/>
    <cellStyle name="已访问的超链接" xfId="41" builtinId="9"/>
    <cellStyle name="_03_长期资产申报表_pbc_Book2(1)_股权等_ABC-pbc表20060610_PBC(CG)-MASTER" xfId="42"/>
    <cellStyle name="注释" xfId="43" builtinId="10"/>
    <cellStyle name="_CCB.HEN.Item12.ProfitNAVRecon.031209.LY_CCB.JX.Item12.X.ProfitNAVRecon.031209.JW_CCB.HO.NAV Recon.031226.AL_CCB.Dec03AuditPack.GL.V2" xfId="44"/>
    <cellStyle name="标题 4" xfId="45" builtinId="19"/>
    <cellStyle name=".1" xfId="46"/>
    <cellStyle name="_2006财务费用" xfId="47"/>
    <cellStyle name="_03_长期资产申报表_pbc_pbc-汇总LAST2_PBC(CG)-MASTER" xfId="48"/>
    <cellStyle name="60% - 强调文字颜色 2" xfId="49" builtinId="36"/>
    <cellStyle name="警告文本" xfId="50" builtinId="11"/>
    <cellStyle name="标题" xfId="51" builtinId="15"/>
    <cellStyle name="_CCB.HEN.Item12.ProfitNAVRecon.031209.LY_CCB.HO.NAV Recon.031226.AL" xfId="52"/>
    <cellStyle name="_CCB.HEN.Item12.ProfitNAVRecon.031209.LY_CCB.JX.Item12.X.ProfitNAVRecon.031209.JW_CCB.HO.NAV Recon.031208.EL_CCB.Dec03AuditPack.GL.V2" xfId="53"/>
    <cellStyle name="_03_长期资产申报表_pbc-汇总_股权等_原ABC-pbc表_PBC(CG)-MASTER" xfId="54"/>
    <cellStyle name="解释性文本" xfId="55" builtinId="53"/>
    <cellStyle name="—_GS_Balance_Maxis_Model_1_final7.16" xfId="56"/>
    <cellStyle name="_03_长期资产申报表_pbc_Book2_股权等_ABC-pbc表20060610_PBC(CG)-MASTER" xfId="57"/>
    <cellStyle name="—" xfId="58"/>
    <cellStyle name="标题 1" xfId="59" builtinId="16"/>
    <cellStyle name="_Headline" xfId="60"/>
    <cellStyle name="标题 2" xfId="61" builtinId="17"/>
    <cellStyle name="_03_长期资产申报表_pbc_Worksheet in   pbc-汇总LAST_ABC-pbc表20060610_PBC(CG)-MASTER_PBC(CG)-MASTER" xfId="62"/>
    <cellStyle name="_03_长期资产申报表_pbc_pbc-2版（附表）maqiang_股权等_ABC-pbc表20060610" xfId="63"/>
    <cellStyle name="—_GS_DCF_Maxis_Model_1_Residential Broadband Financial Projection Model v8 Tier 1_Residential Broadband Financial Projection Model v14" xfId="64"/>
    <cellStyle name="标题 3" xfId="65" builtinId="18"/>
    <cellStyle name="_TableSuperHeading" xfId="66"/>
    <cellStyle name=".0" xfId="67"/>
    <cellStyle name="60% - 强调文字颜色 1" xfId="68" builtinId="32"/>
    <cellStyle name="60% - 强调文字颜色 4" xfId="69" builtinId="44"/>
    <cellStyle name="输出" xfId="70" builtinId="21"/>
    <cellStyle name="_03_长期资产申报表_pbc_pbc-汇总LAST2_股权等_ABC-pbc表20060610_PBC(CG)-MASTER_PBC(CG)-MASTER" xfId="71"/>
    <cellStyle name="_CCB.HO.2003 Jnl summary by jnl.Gl.specific for HO branch" xfId="72"/>
    <cellStyle name="_CCB.HEN.Item12.ProfitNAVRecon.031209.LY_CCB.JX.Item12.X.ProfitNAVRecon.031209.JW_CCB.SX.Item12.F.ProfitNAVRecon.031212.MS" xfId="73"/>
    <cellStyle name="_03_长期资产申报表_股权等_原ABC-pbc表" xfId="74"/>
    <cellStyle name="计算" xfId="75" builtinId="22"/>
    <cellStyle name="_CCB.HEN.Item12.ProfitNAVRecon.031209.LY_1_CCB.CQ.Item12.1D.ProfitNAVRec.031213-revised.dhnc" xfId="76"/>
    <cellStyle name="检查单元格" xfId="77" builtinId="23"/>
    <cellStyle name="Link Units (1)" xfId="78"/>
    <cellStyle name="_03_长期资产申报表_pbc_Book2 (2)_ABC-pbc表20060610" xfId="79"/>
    <cellStyle name="千位分隔 12 2" xfId="80"/>
    <cellStyle name="20% - 强调文字颜色 6" xfId="81" builtinId="50"/>
    <cellStyle name="_long term loan - others 300504" xfId="82"/>
    <cellStyle name="_CCB.HEN.Item12.ProfitNAVRecon.031209.LY_CCB.HOBranch.Item12.1D.ProfitNAVRecon.031202" xfId="83"/>
    <cellStyle name="千位分隔 6 3" xfId="84"/>
    <cellStyle name="_03_长期资产申报表_pbc_pbc-汇总LAST_股权等_ABC-pbc表20060610_PBC(CG)-MASTER" xfId="85"/>
    <cellStyle name="_CCB.QH.Item12..ProfitNAVRecon.031206-HL.ML_CCB.HO.Profit Recon.HL.031222.AL_CCB.Dec03AuditPack.GL.V2" xfId="86"/>
    <cellStyle name="强调文字颜色 2" xfId="87" builtinId="33"/>
    <cellStyle name="链接单元格" xfId="88" builtinId="24"/>
    <cellStyle name="_03_长期资产申报表_pbc_替换第二版" xfId="89"/>
    <cellStyle name="_CCB.HEN.Item12.ProfitNAVRecon.031209.LY_1_CCB.CQ.Item12.1D.ProfitNAVRec.031213-revised.dhnc_CCB.Dec03AuditPack.GL.V2" xfId="90"/>
    <cellStyle name="n_GB model V7 0914" xfId="91"/>
    <cellStyle name="汇总" xfId="92" builtinId="25"/>
    <cellStyle name="_CCB(1).JL.Item12.ProfitNAVRecon.031127.ty" xfId="93"/>
    <cellStyle name="_泰山玻纤现金流预测061210" xfId="94"/>
    <cellStyle name=".00" xfId="95"/>
    <cellStyle name="_CCB.QH.Item12..ProfitNAVRecon.031206-HL.ML_CCB.JL.Item12.new NAV.031223" xfId="96"/>
    <cellStyle name="_CCB Consol Item12 NAV and Profit Recon 040202( to be updated) EL" xfId="97"/>
    <cellStyle name="c_GB model V5.2 0914" xfId="98"/>
    <cellStyle name="AA NUMBER2" xfId="99"/>
    <cellStyle name="_03_长期资产申报表_pbc_pbc-汇总LAST2_股权等_原ABC-pbc表" xfId="100"/>
    <cellStyle name="好" xfId="101" builtinId="26"/>
    <cellStyle name="适中" xfId="102" builtinId="28"/>
    <cellStyle name="_03_长期资产申报表_pbc_Book2wu_股权等" xfId="103"/>
    <cellStyle name=".000" xfId="104"/>
    <cellStyle name="_03_长期资产申报表_pbc_pbc-汇总LAST3_股权等_ABC-pbc表20060610" xfId="105"/>
    <cellStyle name="20% - 强调文字颜色 5" xfId="106" builtinId="46"/>
    <cellStyle name="强调文字颜色 1" xfId="107" builtinId="29"/>
    <cellStyle name="Link Units (0)" xfId="108"/>
    <cellStyle name="_03_长期资产申报表_pbc_pbc-汇总LAST1" xfId="109"/>
    <cellStyle name="_03_长期资产申报表_pbc_Book2(1)_股权等_原ABC-pbc表_PBC(CG)-MASTER" xfId="110"/>
    <cellStyle name="20% - 强调文字颜色 1" xfId="111" builtinId="30"/>
    <cellStyle name="40% - 强调文字颜色 1" xfId="112" builtinId="31"/>
    <cellStyle name="_03_长期资产申报表_pbc_pbc-汇总LAST2" xfId="113"/>
    <cellStyle name="20% - 强调文字颜色 2" xfId="114" builtinId="34"/>
    <cellStyle name="_CCB.HO.2001 combined Jnl summary.GL.031221_CCB.Dec03AuditPack.GL.V2" xfId="115"/>
    <cellStyle name="40% - 强调文字颜色 2" xfId="116" builtinId="35"/>
    <cellStyle name="_03_长期资产申报表_pbc-汇总_PBC(CG)-MASTER_PBC(CG)-MASTER" xfId="117"/>
    <cellStyle name="千位分隔[0] 2" xfId="118"/>
    <cellStyle name="_03_长期资产申报表_pbc_Book2222222222222222222222222222222222222222222222222_原ABC-pbc表_PBC(CG)-MASTER" xfId="119"/>
    <cellStyle name="_PRC Adjustments 021231_CCB.HO.New TB template.IAS Sorting.040210_CCB.Dec03AuditPack.GL.V2" xfId="120"/>
    <cellStyle name="_03_长期资产申报表_Book2222222222222222222222222222222222222222222222222_原ABC-pbc表_PBC(CG)-MASTER" xfId="121"/>
    <cellStyle name="强调文字颜色 3" xfId="122" builtinId="37"/>
    <cellStyle name="强调文字颜色 4" xfId="123" builtinId="41"/>
    <cellStyle name="_03_长期资产申报表_pbc_pbc-汇总LAST_PBC(CG)-MASTER_PBC(CG)-MASTER" xfId="124"/>
    <cellStyle name="_CCB.HEN.Item12.ProfitNAVRecon.031209.LY_CCB.LN.Item12.Profit  NAV reconciliation.031121" xfId="125"/>
    <cellStyle name="_03_长期资产申报表_pbc_Book2(1)_股权等_ABC-pbc表20060610－赵静_PBC(CG)-MASTER" xfId="126"/>
    <cellStyle name="20% - 强调文字颜色 4" xfId="127" builtinId="42"/>
    <cellStyle name=".0_1028ERP明细估值(DCF)尽职调查表(金嗓子)" xfId="128"/>
    <cellStyle name="_CCB.HO.2003 Jnl summary by jnl.GL PRC 81-120.031221_CCB.Dec03AuditPack.GL.V2" xfId="129"/>
    <cellStyle name="40% - 强调文字颜色 4" xfId="130" builtinId="43"/>
    <cellStyle name="_03_长期资产申报表_pbc_pbc-汇总LAST1_PBC(CG)-MASTER" xfId="131"/>
    <cellStyle name=".0\" xfId="132"/>
    <cellStyle name="强调文字颜色 5" xfId="133" builtinId="45"/>
    <cellStyle name="F2" xfId="134"/>
    <cellStyle name="_03_长期资产申报表_pbc_Book2222222222222222222222222222222222222222222222222_ABC-pbc表20060610" xfId="135"/>
    <cellStyle name="—_GS Assumptions-F_Maxis_Model_1_Residential Broadband Financial Projection Model v8 Tier 2_Residential Broadband Financial Projection Model v14" xfId="136"/>
    <cellStyle name="_03_长期资产申报表_Book2222222222222222222222222222222222222222222222222_ABC-pbc表20060610" xfId="137"/>
    <cellStyle name="—_GS_PNL_Maxis_Model_1_final7.201" xfId="138"/>
    <cellStyle name="40% - 强调文字颜色 5" xfId="139" builtinId="47"/>
    <cellStyle name="_CCB.HEN.Item12.ProfitNAVRecon.031209.LY_CCB.JX.Item12.X.ProfitNAVRecon.031209.JW_CCB.HO.NAV Recon.031208.EL" xfId="140"/>
    <cellStyle name="60% - 着色 6 2" xfId="141"/>
    <cellStyle name="60% - 强调文字颜色 5" xfId="142" builtinId="48"/>
    <cellStyle name="强调文字颜色 6" xfId="143" builtinId="49"/>
    <cellStyle name="40% - 强调文字颜色 6" xfId="144" builtinId="51"/>
    <cellStyle name="_1Red" xfId="145"/>
    <cellStyle name="60% - 强调文字颜色 6" xfId="146" builtinId="52"/>
    <cellStyle name=" 1" xfId="147"/>
    <cellStyle name="_03_长期资产申报表_pbc_Worksheet in   pbc-汇总LAST_ABC-pbc表20060610_PBC(CG)-MASTER" xfId="148"/>
    <cellStyle name="千位分隔 13" xfId="149"/>
    <cellStyle name="Header1" xfId="150"/>
    <cellStyle name="_03_长期资产申报表_pbc_Book2222222222222222222222222222222222222222222222222_股权等_PBC(CG)-MASTER_PBC(CG)-MASTER" xfId="151"/>
    <cellStyle name="_x000d__x000a_JournalTemplate=C:\COMFO\CTALK\JOURSTD.TPL_x000d__x000a_LbStateAddress=3 3 0 251 1 89 2 311_x000d__x000a_LbStateJou" xfId="152"/>
    <cellStyle name="_03_长期资产申报表_pbc_替换第二版_股权等_PBC(CG)-MASTER_PBC(CG)-MASTER" xfId="153"/>
    <cellStyle name="AA QUESTION" xfId="154"/>
    <cellStyle name="_03_长期资产申报表_pbc_Worksheet in   pbc-汇总LAST_股权等_原ABC-pbc表_PBC(CG)-MASTER" xfId="155"/>
    <cellStyle name="$." xfId="156"/>
    <cellStyle name="_03_长期资产申报表_pbc_pbc-2版（附表）maqiang_原ABC-pbc表" xfId="157"/>
    <cellStyle name="—_GS_Balance_Maxis_Model_1_Residential Broadband Financial Projection Model v8 Tier 3_Residential Broadband Financial Projection Model v14_final7.16" xfId="158"/>
    <cellStyle name="_03_长期资产申报表_pbc_Book2_PBC(CG)-MASTER" xfId="159"/>
    <cellStyle name="%" xfId="160"/>
    <cellStyle name="_CCB.HO.NAV Recon.031208.AL_CCB.Dec03AuditPack.GL.V2" xfId="161"/>
    <cellStyle name="s_SPRC" xfId="162"/>
    <cellStyle name="—_GS_Cash  (2)_Maxis_Model_1_Residential Broadband Financial Projection Model v8 Tier 3_Residential Broadband Financial Projection Model v14_final7.201" xfId="163"/>
    <cellStyle name="(1,000)x" xfId="164"/>
    <cellStyle name="F4" xfId="165"/>
    <cellStyle name="_2005三九内部抵消" xfId="166"/>
    <cellStyle name="(1,000)" xfId="167"/>
    <cellStyle name="Pourcentage_pldt" xfId="168"/>
    <cellStyle name="_Shenhua PBC package 050530_(中企华)审计评估联合申报明细表.V1" xfId="169"/>
    <cellStyle name=".2" xfId="170"/>
    <cellStyle name=".3" xfId="171"/>
    <cellStyle name="??" xfId="172"/>
    <cellStyle name="_HQ-20050621" xfId="173"/>
    <cellStyle name="?? [0.00]_Analysis of Loans" xfId="174"/>
    <cellStyle name="_03_长期资产申报表_pbc_pbc-汇总LAST_ABC-pbc表20060610－赵静" xfId="175"/>
    <cellStyle name="?? [0]" xfId="176"/>
    <cellStyle name="_03_长期资产申报表_pbc_Book2 (2)_股权等_原ABC-pbc表" xfId="177"/>
    <cellStyle name="style2" xfId="178"/>
    <cellStyle name="Percent[2]" xfId="179"/>
    <cellStyle name="???? [0.00]_Analysis of Loans" xfId="180"/>
    <cellStyle name="_CCB.HEN.Item12.ProfitNAVRecon.031209.LY_1_CCB.SX.Item12.F.ProfitNAVRecon.031212.MS" xfId="181"/>
    <cellStyle name="_KPMG original version_评估明细表(新准则)电力0630" xfId="182"/>
    <cellStyle name="—_GS_Balance_Maxis_Model_1_Residential Broadband Financial Projection Model v8 Tier 2_Residential Broadband Financial Projection Model v14_final7.201" xfId="183"/>
    <cellStyle name="????_Analysis of Loans" xfId="184"/>
    <cellStyle name="_03_长期资产申报表_pbc-汇总_股权等" xfId="185"/>
    <cellStyle name="??_????????" xfId="186"/>
    <cellStyle name="?鹎%U龡&amp;H?_x0008__x001c__x001c_?_x0007__x0001__x0001_" xfId="187"/>
    <cellStyle name="?餡_x000c_k?_x000d_^黇_x0001_??_x0007__x0001__x0001_" xfId="188"/>
    <cellStyle name="_03_长期资产申报表_pbc_Book2222222222222222222222222222222222222222222222222_股权等" xfId="189"/>
    <cellStyle name="?痃%S&amp;F?_x0008_?o_x0006__x0007__x0001__x0001_" xfId="190"/>
    <cellStyle name="_%(SignOnly)" xfId="191"/>
    <cellStyle name="@_text" xfId="192"/>
    <cellStyle name="Change A&amp;ll 2" xfId="193"/>
    <cellStyle name="@_text_附件4：D表-《资产状况调查表》" xfId="194"/>
    <cellStyle name="_CCB.HO.New TB template.CCB PRC IAS Sorting.040223 trial run_CCB.Dec03AuditPack.GL.V2" xfId="195"/>
    <cellStyle name="_03_长期资产申报表_pbc_pbc-汇总LAST_ABC-pbc表20060610_PBC(CG)-MASTER_PBC(CG)-MASTER" xfId="196"/>
    <cellStyle name="_03_长期资产申报表_pbc_Book2_ABC-pbc表20060610－赵静" xfId="197"/>
    <cellStyle name="@ET_Style?CF_Style_469" xfId="198"/>
    <cellStyle name="_CCB.HO.2002 Jnl summary by jnl.GL PRC 41-80.grouped.031221_CCB.HO.2003 Jnl summary by jnl.GL PRC 13-20.031221_CCB.Dec03AuditPack.GL.V2" xfId="199"/>
    <cellStyle name="_CCB.HO.2001 Jnl summary by jnl.GL PRC 1-12,33" xfId="200"/>
    <cellStyle name="_%(SignSpaceOnly)" xfId="201"/>
    <cellStyle name="_03_长期资产申报表_pbc_Book2_股权等_ABC-pbc表20060610－赵静_PBC(CG)-MASTER" xfId="202"/>
    <cellStyle name="_03_长期资产申报表_pbc_Book2 (2)_原ABC-pbc表_PBC(CG)-MASTER" xfId="203"/>
    <cellStyle name="_(中企华)审计评估联合申报明细表.V1" xfId="204"/>
    <cellStyle name="常规 21 2" xfId="205"/>
    <cellStyle name="_03_长期资产申报表_pbc-汇总_股权等_PBC(CG)-MASTER_PBC(CG)-MASTER" xfId="206"/>
    <cellStyle name="常规 10" xfId="207"/>
    <cellStyle name="_000外高桥提供预测表收益法" xfId="208"/>
    <cellStyle name="_01-0000中国国际旅行社总社(新准则)" xfId="209"/>
    <cellStyle name="_Multiple" xfId="210"/>
    <cellStyle name="—_GS_Balance_Maxis_Model_1_Residential Broadband Financial Projection Model v8 Tier 3_Residential Broadband Financial Projection Model v14.3_final7.16" xfId="211"/>
    <cellStyle name="_03_长期资产申报表_pbc_Book2_股权等_ABC-pbc表20060610－赵静" xfId="212"/>
    <cellStyle name="_03_长期资产申报表_pbc_Book2 (2)_原ABC-pbc表" xfId="213"/>
    <cellStyle name="_01新航本部评估表-516" xfId="214"/>
    <cellStyle name="_03_长期资产申报表_pbc" xfId="215"/>
    <cellStyle name="_03_长期资产申报表" xfId="216"/>
    <cellStyle name="—_Maxis_Model_1_Residential Broadband Financial Projection Model v8 Tier 3_Residential Broadband Financial Projection Model v14.3" xfId="217"/>
    <cellStyle name="_03_长期资产申报表_pbc_ABC-pbc表20060610" xfId="218"/>
    <cellStyle name="_03_长期资产申报表_ABC-pbc表20060610" xfId="219"/>
    <cellStyle name="—_Maxis_Model_1_Residential Broadband Financial Projection Model v8 Tier 2_Residential Broadband Financial Projection Model v14.3_final7.201" xfId="220"/>
    <cellStyle name="_03_长期资产申报表_pbc_pbc-汇总LAST2_ABC-pbc表20060610－赵静" xfId="221"/>
    <cellStyle name="_03_长期资产申报表_pbc_ABC-pbc表20060610_PBC(CG)-MASTER" xfId="222"/>
    <cellStyle name="_03_长期资产申报表_ABC-pbc表20060610_PBC(CG)-MASTER" xfId="223"/>
    <cellStyle name="_PRC Adjustments 011231_CCB.HO.New TB template.CCB PRC IAS Sorting.040223 trial run" xfId="224"/>
    <cellStyle name="_03_长期资产申报表_pbc_pbc-汇总LAST2_ABC-pbc表20060610－赵静_PBC(CG)-MASTER" xfId="225"/>
    <cellStyle name="_03_长期资产申报表_pbc_ABC-pbc表20060610_PBC(CG)-MASTER_PBC(CG)-MASTER" xfId="226"/>
    <cellStyle name="_03_长期资产申报表_ABC-pbc表20060610_PBC(CG)-MASTER_PBC(CG)-MASTER" xfId="227"/>
    <cellStyle name="_03_长期资产申报表_pbc-汇总_Book2222222222222222222222222222222222222222222222222_ABC-pbc表20060610_PBC(CG)-MASTER_PBC(CG)-MASTER" xfId="228"/>
    <cellStyle name="_03_长期资产申报表_pbc_pbc-汇总LAST1_股权等_ABC-pbc表20060610－赵静_PBC(CG)-MASTER" xfId="229"/>
    <cellStyle name="—_GS_Cash " xfId="230"/>
    <cellStyle name="—_GS Assumptions-F_Maxis_Model_1_Residential Broadband Financial Projection Model v8 Tier 2_final7.16" xfId="231"/>
    <cellStyle name="_03_长期资产申报表_pbc_ABC-pbc表20060610－赵静" xfId="232"/>
    <cellStyle name="_03_长期资产申报表_ABC-pbc表20060610－赵静" xfId="233"/>
    <cellStyle name="_03_长期资产申报表_pbc_ABC-pbc表20060610－赵静_PBC(CG)-MASTER" xfId="234"/>
    <cellStyle name="_03_长期资产申报表_ABC-pbc表20060610－赵静_PBC(CG)-MASTER" xfId="235"/>
    <cellStyle name="_03_长期资产申报表_pbc_Book2222222222222222222222222222222222222222222222222" xfId="236"/>
    <cellStyle name="_03_长期资产申报表_Book2222222222222222222222222222222222222222222222222" xfId="237"/>
    <cellStyle name="_03_长期资产申报表_pbc_Book2222222222222222222222222222222222222222222222222_ABC-pbc表20060610_PBC(CG)-MASTER" xfId="238"/>
    <cellStyle name="_03_长期资产申报表_Book2222222222222222222222222222222222222222222222222_ABC-pbc表20060610_PBC(CG)-MASTER" xfId="239"/>
    <cellStyle name="—_Maxis_Model_1_Residential Broadband Financial Projection Model v8 Tier 2" xfId="240"/>
    <cellStyle name="_03_长期资产申报表_pbc_Book2222222222222222222222222222222222222222222222222_ABC-pbc表20060610_PBC(CG)-MASTER_PBC(CG)-MASTER" xfId="241"/>
    <cellStyle name="40% - 强调文字颜色 3 2" xfId="242"/>
    <cellStyle name="_03_长期资产申报表_Book2222222222222222222222222222222222222222222222222_ABC-pbc表20060610_PBC(CG)-MASTER_PBC(CG)-MASTER" xfId="243"/>
    <cellStyle name="宋体繁体潒慭n_x0002_" xfId="244"/>
    <cellStyle name="_03_长期资产申报表_pbc_Book2222222222222222222222222222222222222222222222222_ABC-pbc表20060610－赵静" xfId="245"/>
    <cellStyle name="_03_长期资产申报表_Book2222222222222222222222222222222222222222222222222_ABC-pbc表20060610－赵静" xfId="246"/>
    <cellStyle name="_03_长期资产申报表_pbc_Book2222222222222222222222222222222222222222222222222_ABC-pbc表20060610－赵静_PBC(CG)-MASTER" xfId="247"/>
    <cellStyle name="_IAS Adjustments021231_CCB.GLAudit Package.040114_CCB.Dec03AuditPack.GL.V2" xfId="248"/>
    <cellStyle name="_03_长期资产申报表_Book2222222222222222222222222222222222222222222222222_ABC-pbc表20060610－赵静_PBC(CG)-MASTER" xfId="249"/>
    <cellStyle name="_03_长期资产申报表_pbc_Book2222222222222222222222222222222222222222222222222_PBC(CG)-MASTER" xfId="250"/>
    <cellStyle name="_03_长期资产申报表_Book2222222222222222222222222222222222222222222222222_PBC(CG)-MASTER" xfId="251"/>
    <cellStyle name="_03_长期资产申报表_pbc_Book2222222222222222222222222222222222222222222222222_PBC(CG)-MASTER_PBC(CG)-MASTER" xfId="252"/>
    <cellStyle name="_03_长期资产申报表_Book2222222222222222222222222222222222222222222222222_PBC(CG)-MASTER_PBC(CG)-MASTER" xfId="253"/>
    <cellStyle name="_CCB.HO.NAV Recon.031108.AL" xfId="254"/>
    <cellStyle name="_03_长期资产申报表_pbc_Book2222222222222222222222222222222222222222222222222_原ABC-pbc表" xfId="255"/>
    <cellStyle name="常规_2006徐工科技合并报表－新准则_1" xfId="256"/>
    <cellStyle name="_03_长期资产申报表_Book2222222222222222222222222222222222222222222222222_原ABC-pbc表" xfId="257"/>
    <cellStyle name="_CCB.HO.2002 Jnl summary by jnl.GL PRC 41-80.grouped.031221" xfId="258"/>
    <cellStyle name="_03_长期资产申报表_pbc_PBC(CG)-MASTER" xfId="259"/>
    <cellStyle name="千位分隔 3 10" xfId="260"/>
    <cellStyle name="Millares_10 AVERIAS MASIVAS + ANT" xfId="261"/>
    <cellStyle name="_03_长期资产申报表_PBC(CG)-MASTER" xfId="262"/>
    <cellStyle name="_评估申报表--老版－审计0000_Sheet5" xfId="263"/>
    <cellStyle name="_03_长期资产申报表_pbc_PBC(CG)-MASTER_PBC(CG)-MASTER" xfId="264"/>
    <cellStyle name="_03_长期资产申报表_PBC(CG)-MASTER_PBC(CG)-MASTER" xfId="265"/>
    <cellStyle name="_03_长期资产申报表_pbc_替换第二版_股权等_PBC(CG)-MASTER" xfId="266"/>
    <cellStyle name="성명" xfId="267"/>
    <cellStyle name="_03_长期资产申报表_pbc_Worksheet in   pbc-汇总LAST_股权等_原ABC-pbc表" xfId="268"/>
    <cellStyle name="_03_长期资产申报表_pbc_Book2" xfId="269"/>
    <cellStyle name="_03_长期资产申报表_pbc_Book2 (2)" xfId="270"/>
    <cellStyle name="_03_长期资产申报表_pbc_Book2 (2)_股权等_PBC(CG)-MASTER" xfId="271"/>
    <cellStyle name="_03_长期资产申报表_pbc_Book2 (2)_ABC-pbc表20060610_PBC(CG)-MASTER" xfId="272"/>
    <cellStyle name="_Book1" xfId="273"/>
    <cellStyle name="_03_长期资产申报表_pbc_Book2 (2)_ABC-pbc表20060610_PBC(CG)-MASTER_PBC(CG)-MASTER" xfId="274"/>
    <cellStyle name="_03_长期资产申报表_pbc_pbc-汇总LAST_ABC-pbc表20060610－赵静_PBC(CG)-MASTER" xfId="275"/>
    <cellStyle name="Dollar" xfId="276"/>
    <cellStyle name="_03_长期资产申报表_pbc_Book2 (2)_ABC-pbc表20060610－赵静" xfId="277"/>
    <cellStyle name="_03_长期资产申报表_pbc_Book2 (2)_ABC-pbc表20060610－赵静_PBC(CG)-MASTER" xfId="278"/>
    <cellStyle name="_CCB.HO.New TB template.IAS Sorting.040210_CCB.Dec03AuditPack.GL.V2" xfId="279"/>
    <cellStyle name="_03_长期资产申报表_pbc_Book2 (2)_PBC(CG)-MASTER" xfId="280"/>
    <cellStyle name="_03_长期资产申报表_pbc_Book2 (2)_股权等_PBC(CG)-MASTER_PBC(CG)-MASTER" xfId="281"/>
    <cellStyle name="—_GS_DCF_Maxis_Model_1_Residential Broadband Financial Projection Model v8 Tier 2" xfId="282"/>
    <cellStyle name="—_GS_DCF" xfId="283"/>
    <cellStyle name="_03_长期资产申报表_pbc_Book2 (2)_PBC(CG)-MASTER_PBC(CG)-MASTER" xfId="284"/>
    <cellStyle name="_03_长期资产申报表_pbc_Book2 (2)_股权等" xfId="285"/>
    <cellStyle name="NORAML2" xfId="286"/>
    <cellStyle name="_03_长期资产申报表_pbc_Book2 (2)_股权等_ABC-pbc表20060610" xfId="287"/>
    <cellStyle name="_03_长期资产申报表_pbc_Book2 (2)_股权等_ABC-pbc表20060610_PBC(CG)-MASTER" xfId="288"/>
    <cellStyle name="_CCB.HEN.Item12.ProfitNAVRecon.031209.LY_CCB.JX.Item12.X.ProfitNAVRecon.031209.JW_CCB.HO.NAV Recon.031222.AL_CCB.Dec03AuditPack.GL.V2" xfId="289"/>
    <cellStyle name="_03_长期资产申报表_pbc_Book2 (2)_股权等_ABC-pbc表20060610_PBC(CG)-MASTER_PBC(CG)-MASTER" xfId="290"/>
    <cellStyle name="_CCB.HEN.Item12.ProfitNAVRecon.031209.LY" xfId="291"/>
    <cellStyle name="_03_长期资产申报表_pbc_Book2 (2)_股权等_ABC-pbc表20060610－赵静" xfId="292"/>
    <cellStyle name="—_GS_Cash _Maxis_Model_1_Residential Broadband Financial Projection Model v8 Tier 3_Residential Broadband Financial Projection Model v14_final7.16" xfId="293"/>
    <cellStyle name="_03_长期资产申报表_pbc_Book2 (2)_股权等_原ABC-pbc表_PBC(CG)-MASTER" xfId="294"/>
    <cellStyle name="_03_长期资产申报表_pbc_pbc-汇总LAST1_股权等_PBC(CG)-MASTER_PBC(CG)-MASTER" xfId="295"/>
    <cellStyle name="_03_长期资产申报表_pbc_Book2(1)_ABC-pbc表20060610" xfId="296"/>
    <cellStyle name="—_GS_PNL_Maxis_Model_1_Residential Broadband Financial Projection Model v8 Tier 1_final7.201" xfId="297"/>
    <cellStyle name="_03_长期资产申报表_pbc_Book2(1)_ABC-pbc表20060610_PBC(CG)-MASTER" xfId="298"/>
    <cellStyle name="—_GS Assumptions-F_Maxis_Model_1_Residential Broadband Financial Projection Model v8 Tier 3_Residential Broadband Financial Projection Model v14_final7.16" xfId="299"/>
    <cellStyle name="_03_长期资产申报表_pbc_Book2(1)_ABC-pbc表20060610_PBC(CG)-MASTER_PBC(CG)-MASTER" xfId="300"/>
    <cellStyle name="_03_长期资产申报表_pbc_pbc-汇总LAST2_原ABC-pbc表_PBC(CG)-MASTER" xfId="301"/>
    <cellStyle name="Column Headings" xfId="302"/>
    <cellStyle name="_03_长期资产申报表_pbc_Book2(1)_ABC-pbc表20060610－赵静" xfId="303"/>
    <cellStyle name="Number" xfId="304"/>
    <cellStyle name="_03_长期资产申报表_pbc_pbc-汇总LAST3_ABC-pbc表20060610－赵静" xfId="305"/>
    <cellStyle name="_03_长期资产申报表_pbc_Book2(1)_ABC-pbc表20060610－赵静_PBC(CG)-MASTER" xfId="306"/>
    <cellStyle name="_03_长期资产申报表_pbc_Book2(1)_PBC(CG)-MASTER" xfId="307"/>
    <cellStyle name="_CCB.SZ.item1.journal list.031110.DY" xfId="308"/>
    <cellStyle name="_03_长期资产申报表_pbc_Book2(1)_PBC(CG)-MASTER_PBC(CG)-MASTER" xfId="309"/>
    <cellStyle name="_CCB.HEN.Item12.ProfitNAVRecon.031209.LY_CCB.HO.NAV Recon.031222.AL_CCB.Dec03AuditPack.GL.V2" xfId="310"/>
    <cellStyle name="差_折现率计算模型" xfId="311"/>
    <cellStyle name="_03_长期资产申报表_pbc_Book2wu_股权等_ABC-pbc表20060610_PBC(CG)-MASTER" xfId="312"/>
    <cellStyle name="_03_长期资产申报表_pbc_Book2(1)_股权等" xfId="313"/>
    <cellStyle name="貨幣_Equipment Model 0605" xfId="314"/>
    <cellStyle name="_03_长期资产申报表_pbc_Book2(1)_股权等_ABC-pbc表20060610" xfId="315"/>
    <cellStyle name="_03_长期资产申报表_pbc-汇总_Book2222222222222222222222222222222222222222222222222_ABC-pbc表20060610－赵静" xfId="316"/>
    <cellStyle name="_03_长期资产申报表_pbc_Book2(1)_股权等_ABC-pbc表20060610_PBC(CG)-MASTER_PBC(CG)-MASTER" xfId="317"/>
    <cellStyle name="_03_长期资产申报表_pbc_pbc-汇总LAST_PBC(CG)-MASTER" xfId="318"/>
    <cellStyle name="_03_长期资产申报表_pbc_Book2(1)_股权等_ABC-pbc表20060610－赵静" xfId="319"/>
    <cellStyle name="_1" xfId="320"/>
    <cellStyle name="_03_长期资产申报表_pbc_Book2wu_股权等_ABC-pbc表20060610_PBC(CG)-MASTER_PBC(CG)-MASTER" xfId="321"/>
    <cellStyle name="_03_长期资产申报表_pbc_Book2(1)_股权等_PBC(CG)-MASTER" xfId="322"/>
    <cellStyle name="c_GB MODEL 082803 V1" xfId="323"/>
    <cellStyle name="_03_长期资产申报表_pbc_Book2(1)_股权等_PBC(CG)-MASTER_PBC(CG)-MASTER" xfId="324"/>
    <cellStyle name="差_前期费用" xfId="325"/>
    <cellStyle name="_03_长期资产申报表_pbc_pbc-汇总LAST3_原ABC-pbc表_PBC(CG)-MASTER" xfId="326"/>
    <cellStyle name="_03_长期资产申报表_pbc_Book2(1)_股权等_原ABC-pbc表" xfId="327"/>
    <cellStyle name="_03_长期资产申报表_pbc_Book2(1)_原ABC-pbc表" xfId="328"/>
    <cellStyle name="_03_长期资产申报表_pbc_Book2(1)_原ABC-pbc表_PBC(CG)-MASTER" xfId="329"/>
    <cellStyle name="_03_长期资产申报表_pbc_Book2_ABC-pbc表20060610" xfId="330"/>
    <cellStyle name="Output Amounts" xfId="331"/>
    <cellStyle name="_03_长期资产申报表_pbc_Book2_ABC-pbc表20060610_PBC(CG)-MASTER" xfId="332"/>
    <cellStyle name="_03_长期资产申报表_pbc_Book2_ABC-pbc表20060610_PBC(CG)-MASTER_PBC(CG)-MASTER" xfId="333"/>
    <cellStyle name="_03_长期资产申报表_pbc_Book2_ABC-pbc表20060610－赵静_PBC(CG)-MASTER" xfId="334"/>
    <cellStyle name="Historical" xfId="335"/>
    <cellStyle name="AA HEADING" xfId="336"/>
    <cellStyle name="_03_长期资产申报表_pbc_pbc-2版（附表）maqiang_原ABC-pbc表_PBC(CG)-MASTER" xfId="337"/>
    <cellStyle name="—_GS_Balance_Maxis_Model_1_Residential Broadband Financial Projection Model v8 Tier 1_final7.16" xfId="338"/>
    <cellStyle name="_03_长期资产申报表_pbc_Book2_PBC(CG)-MASTER_PBC(CG)-MASTER" xfId="339"/>
    <cellStyle name="_03_长期资产申报表_pbc_Book2_股权等" xfId="340"/>
    <cellStyle name="_CCB.HEN.Item12.ProfitNAVRecon.031209.LY_CCB.XZ.item12.3D.ProfitNAVRec.031124.dhnc_CCB.Dec03AuditPack.GL.V2" xfId="341"/>
    <cellStyle name="Dash" xfId="342"/>
    <cellStyle name="_Maping -cost from Tiger" xfId="343"/>
    <cellStyle name="_03_长期资产申报表_pbc_Book2_股权等_ABC-pbc表20060610" xfId="344"/>
    <cellStyle name="_CCB.HO.2003 Jnl summary by jnl.GL PRC 11&amp;12&amp;68.031221" xfId="345"/>
    <cellStyle name="_03_长期资产申报表_pbc_Book2_股权等_ABC-pbc表20060610_PBC(CG)-MASTER_PBC(CG)-MASTER" xfId="346"/>
    <cellStyle name="_03_长期资产申报表_pbc_Book2_股权等_PBC(CG)-MASTER" xfId="347"/>
    <cellStyle name="_03_长期资产申报表_pbc_Book2_股权等_PBC(CG)-MASTER_PBC(CG)-MASTER" xfId="348"/>
    <cellStyle name="_CCB.HEN.Item12.ProfitNAVRecon.031209.LY_CCB.JX.Item12.X.ProfitNAVRecon.031209.JW_CCB.CQ.Item12.1D.ProfitNAVRec.031213-revised.dhnc" xfId="349"/>
    <cellStyle name="_03_长期资产申报表_pbc_Book2_股权等_原ABC-pbc表" xfId="350"/>
    <cellStyle name="Total" xfId="351"/>
    <cellStyle name="_CCB.HO.2001 combined Jnl summary.GL.031221" xfId="352"/>
    <cellStyle name="_03_长期资产申报表_pbc_Book2_股权等_原ABC-pbc表_PBC(CG)-MASTER" xfId="353"/>
    <cellStyle name="_CCB.HEN.Item12.ProfitNAVRecon.031209.LY_1_CCB.HO.NAV Recon.031222.AL_CCB.Dec03AuditPack.GL.V2" xfId="354"/>
    <cellStyle name="_03_长期资产申报表_pbc_Book2_原ABC-pbc表_PBC(CG)-MASTER" xfId="355"/>
    <cellStyle name="_03_长期资产申报表_pbc_Book2222222222222222222222222222222222222222222222222_股权等_ABC-pbc表20060610" xfId="356"/>
    <cellStyle name="—_GS_PNL_Maxis_Model_1_final7.16" xfId="357"/>
    <cellStyle name="_03_长期资产申报表_pbc_pbc-汇总LAST2_股权等_ABC-pbc表20060610－赵静" xfId="358"/>
    <cellStyle name="_03_长期资产申报表_pbc_Book2222222222222222222222222222222222222222222222222_股权等_ABC-pbc表20060610_PBC(CG)-MASTER" xfId="359"/>
    <cellStyle name="_CCB.HO.2003 Jnl summary by jnl.GL PRC 60-80.031221" xfId="360"/>
    <cellStyle name="_03_长期资产申报表_pbc_pbc-汇总LAST2_股权等_ABC-pbc表20060610－赵静_PBC(CG)-MASTER" xfId="361"/>
    <cellStyle name="_03_长期资产申报表_pbc_Book2222222222222222222222222222222222222222222222222_股权等_ABC-pbc表20060610_PBC(CG)-MASTER_PBC(CG)-MASTER" xfId="362"/>
    <cellStyle name="_03_长期资产申报表_pbc_Book2222222222222222222222222222222222222222222222222_股权等_ABC-pbc表20060610－赵静" xfId="363"/>
    <cellStyle name="_03_长期资产申报表_pbc_Book2222222222222222222222222222222222222222222222222_股权等_ABC-pbc表20060610－赵静_PBC(CG)-MASTER" xfId="364"/>
    <cellStyle name="_03_长期资产申报表_pbc_Worksheet in   pbc-汇总LAST_ABC-pbc表20060610" xfId="365"/>
    <cellStyle name="_03_长期资产申报表_pbc_Book2222222222222222222222222222222222222222222222222_股权等_PBC(CG)-MASTER" xfId="366"/>
    <cellStyle name="_03_长期资产申报表_pbc_Book2222222222222222222222222222222222222222222222222_股权等_原ABC-pbc表" xfId="367"/>
    <cellStyle name="_03_长期资产申报表_pbc_Book2222222222222222222222222222222222222222222222222_股权等_原ABC-pbc表_PBC(CG)-MASTER" xfId="368"/>
    <cellStyle name="_03_长期资产申报表_pbc_Worksheet in   pbc-汇总LAST_股权等_ABC-pbc表20060610_PBC(CG)-MASTER" xfId="369"/>
    <cellStyle name="_03_长期资产申报表_pbc_Book2wu" xfId="370"/>
    <cellStyle name="Enter Units (2)" xfId="371"/>
    <cellStyle name="_03_长期资产申报表_pbc_Book2wu_ABC-pbc表20060610" xfId="372"/>
    <cellStyle name="_03_长期资产申报表_pbc_pbc-汇总LAST1_ABC-pbc表20060610" xfId="373"/>
    <cellStyle name="_Part III.200406.Loan and Liabilities details.(Site Name)_Shenhua PBC package 050530_(中企华)审计评估联合申报明细表.V1" xfId="374"/>
    <cellStyle name="_03_长期资产申报表_pbc_Book2wu_ABC-pbc表20060610_PBC(CG)-MASTER" xfId="375"/>
    <cellStyle name="_03_长期资产申报表_pbc_pbc-汇总LAST1_ABC-pbc表20060610_PBC(CG)-MASTER" xfId="376"/>
    <cellStyle name="t_铝厂现金流1122B" xfId="377"/>
    <cellStyle name="_03_长期资产申报表_pbc_Book2wu_ABC-pbc表20060610_PBC(CG)-MASTER_PBC(CG)-MASTER" xfId="378"/>
    <cellStyle name="_03_长期资产申报表_pbc_Book2wu_ABC-pbc表20060610－赵静" xfId="379"/>
    <cellStyle name="普通_ 白土" xfId="380"/>
    <cellStyle name="—_Maxis_Model_1_Residential Broadband Financial Projection Model v8 Tier 2_Residential Broadband Financial Projection Model v14.3" xfId="381"/>
    <cellStyle name="_03_长期资产申报表_pbc_Book2wu_ABC-pbc表20060610－赵静_PBC(CG)-MASTER" xfId="382"/>
    <cellStyle name="_03_长期资产申报表_pbc_Worksheet in   pbc-汇总LAST_股权等_ABC-pbc表20060610_PBC(CG)-MASTER_PBC(CG)-MASTER" xfId="383"/>
    <cellStyle name="_03_长期资产申报表_pbc_Book2wu_PBC(CG)-MASTER" xfId="384"/>
    <cellStyle name="_CCB.HEN.Item12.ProfitNAVRecon.031209.LY_CCB.NB.Appendix 12 ProfitNAVRecon (GL).031204_CCB.Dec03AuditPack.GL.V2" xfId="385"/>
    <cellStyle name="_03_长期资产申报表_pbc_Book2wu_PBC(CG)-MASTER_PBC(CG)-MASTER" xfId="386"/>
    <cellStyle name="强调文字颜色 5 2" xfId="387"/>
    <cellStyle name="_IAS Adjustments030630_CCB.HO.New TB template.CCB PRC IAS Sorting.040223 trial run" xfId="388"/>
    <cellStyle name="_CCB.QH.Item12..ProfitNAVRecon.031206-HL.ML_CCB.HO.NAV Recon.HL.031222.AL_CCB.Dec03AuditPack.GL.V2" xfId="389"/>
    <cellStyle name="_03_长期资产申报表_pbc_Book2wu_股权等_ABC-pbc表20060610" xfId="390"/>
    <cellStyle name="霓付_1202" xfId="391"/>
    <cellStyle name="_03_长期资产申报表_pbc_Book2wu_股权等_ABC-pbc表20060610－赵静" xfId="392"/>
    <cellStyle name="_03_长期资产申报表_pbc_Book2wu_股权等_ABC-pbc表20060610－赵静_PBC(CG)-MASTER" xfId="393"/>
    <cellStyle name="_03_长期资产申报表_pbc_Book2wu_股权等_PBC(CG)-MASTER" xfId="394"/>
    <cellStyle name="_CCB.HEN.Item12.ProfitNAVRecon.031209.LY_CCB.SX.Item12.F.ProfitNAVRecon.031212.MS_CCB.Dec03AuditPack.GL.V2" xfId="395"/>
    <cellStyle name="Comma, 1 dec" xfId="396"/>
    <cellStyle name="_03_长期资产申报表_pbc_Book2wu_股权等_PBC(CG)-MASTER_PBC(CG)-MASTER" xfId="397"/>
    <cellStyle name="_03_长期资产申报表_pbc_Book2wu_股权等_原ABC-pbc表" xfId="398"/>
    <cellStyle name="_03_长期资产申报表_pbc_Book2wu_股权等_原ABC-pbc表_PBC(CG)-MASTER" xfId="399"/>
    <cellStyle name="_03_长期资产申报表_pbc_Book2wu_原ABC-pbc表" xfId="400"/>
    <cellStyle name="_03_长期资产申报表_pbc_Book2wu_原ABC-pbc表_PBC(CG)-MASTER" xfId="401"/>
    <cellStyle name="_03_长期资产申报表_pbc_pbc-2版（附表）maqiang" xfId="402"/>
    <cellStyle name="_03_长期资产申报表_pbc_pbc-2版（附表）maqiang_ABC-pbc表20060610" xfId="403"/>
    <cellStyle name="千位分隔[0] 2 2" xfId="404"/>
    <cellStyle name="_03_长期资产申报表_pbc_pbc-2版（附表）maqiang_ABC-pbc表20060610_PBC(CG)-MASTER" xfId="405"/>
    <cellStyle name="_03_长期资产申报表_pbc_pbc-2版（附表）maqiang_ABC-pbc表20060610_PBC(CG)-MASTER_PBC(CG)-MASTER" xfId="406"/>
    <cellStyle name="_03_长期资产申报表_pbc_pbc-2版（附表）maqiang_ABC-pbc表20060610－赵静" xfId="407"/>
    <cellStyle name="_03_长期资产申报表_pbc_pbc-2版（附表）maqiang_ABC-pbc表20060610－赵静_PBC(CG)-MASTER" xfId="408"/>
    <cellStyle name="_03_长期资产申报表_pbc_pbc-2版（附表）maqiang_PBC(CG)-MASTER" xfId="409"/>
    <cellStyle name="Enter Currency (2)" xfId="410"/>
    <cellStyle name="_03_长期资产申报表_pbc_pbc-汇总LAST1_股权等_原ABC-pbc表" xfId="411"/>
    <cellStyle name="_03_长期资产申报表_pbc_pbc-2版（附表）maqiang_PBC(CG)-MASTER_PBC(CG)-MASTER" xfId="412"/>
    <cellStyle name="_03_长期资产申报表_pbc_pbc-2版（附表）maqiang_股权等" xfId="413"/>
    <cellStyle name="_CCB.HO.New TB template.CCB PRC IAS Sorting.040223 trial run" xfId="414"/>
    <cellStyle name="_03_长期资产申报表_pbc_pbc-2版（附表）maqiang_股权等_ABC-pbc表20060610_PBC(CG)-MASTER" xfId="415"/>
    <cellStyle name="_03_长期资产申报表_pbc_pbc-2版（附表）maqiang_股权等_ABC-pbc表20060610_PBC(CG)-MASTER_PBC(CG)-MASTER" xfId="416"/>
    <cellStyle name="_03_长期资产申报表_pbc_pbc-2版（附表）maqiang_股权等_ABC-pbc表20060610－赵静" xfId="417"/>
    <cellStyle name="_03_长期资产申报表_pbc_pbc-汇总LAST2_ABC-pbc表20060610_PBC(CG)-MASTER_PBC(CG)-MASTER" xfId="418"/>
    <cellStyle name="_03_长期资产申报表_pbc_pbc-2版（附表）maqiang_股权等_ABC-pbc表20060610－赵静_PBC(CG)-MASTER" xfId="419"/>
    <cellStyle name="_03_长期资产申报表_pbc_pbc-2版（附表）maqiang_股权等_PBC(CG)-MASTER" xfId="420"/>
    <cellStyle name="_03_长期资产申报表_pbc_pbc-2版（附表）maqiang_股权等_PBC(CG)-MASTER_PBC(CG)-MASTER" xfId="421"/>
    <cellStyle name="_03_长期资产申报表_pbc_pbc-2版（附表）maqiang_股权等_原ABC-pbc表" xfId="422"/>
    <cellStyle name="_03_长期资产申报表_pbc-汇总_股权等_ABC-pbc表20060610－赵静" xfId="423"/>
    <cellStyle name="_CCB.QH.Item12..ProfitNAVRecon.031206-HL.ML_CCB.HB.Item12.Housing Loan.ProfitNAVRecon.031218.JZ_CCB.Dec03AuditPack.GL.V2" xfId="424"/>
    <cellStyle name="_03_长期资产申报表_pbc_替换第二版_PBC(CG)-MASTER" xfId="425"/>
    <cellStyle name="_03_长期资产申报表_pbc_pbc-汇总LAST" xfId="426"/>
    <cellStyle name="Comma  - Style4" xfId="427"/>
    <cellStyle name="_03_长期资产申报表_pbc_pbc-汇总LAST_ABC-pbc表20060610" xfId="428"/>
    <cellStyle name="_03_长期资产申报表_pbc_pbc-汇总LAST1_ABC-pbc表20060610－赵静" xfId="429"/>
    <cellStyle name="_03_长期资产申报表_pbc_pbc-汇总LAST2_股权等_PBC(CG)-MASTER_PBC(CG)-MASTER" xfId="430"/>
    <cellStyle name="_03_长期资产申报表_pbc_pbc-汇总LAST_ABC-pbc表20060610_PBC(CG)-MASTER" xfId="431"/>
    <cellStyle name="_03_长期资产申报表_pbc_pbc-汇总LAST1_ABC-pbc表20060610－赵静_PBC(CG)-MASTER" xfId="432"/>
    <cellStyle name="_CCB.HO.NAV Recon.031208.EL" xfId="433"/>
    <cellStyle name="_03_长期资产申报表_pbc_pbc-汇总LAST_股权等" xfId="434"/>
    <cellStyle name="_03_长期资产申报表_pbc_pbc-汇总LAST_股权等_ABC-pbc表20060610" xfId="435"/>
    <cellStyle name="_03_长期资产申报表_pbc_pbc-汇总LAST_股权等_ABC-pbc表20060610_PBC(CG)-MASTER_PBC(CG)-MASTER" xfId="436"/>
    <cellStyle name="_CCB.HO.2003 Jnl summary by jnl.Gl.specific for HO branch_CCB.Dec03AuditPack.GL.V2" xfId="437"/>
    <cellStyle name="_03_长期资产申报表_pbc_pbc-汇总LAST_股权等_ABC-pbc表20060610－赵静" xfId="438"/>
    <cellStyle name="Tickmark" xfId="439"/>
    <cellStyle name="_03_长期资产申报表_pbc_pbc-汇总LAST_股权等_ABC-pbc表20060610－赵静_PBC(CG)-MASTER" xfId="440"/>
    <cellStyle name="_03_长期资产申报表_pbc_pbc-汇总LAST2_ABC-pbc表20060610" xfId="441"/>
    <cellStyle name="_03_长期资产申报表_pbc_pbc-汇总LAST_股权等_PBC(CG)-MASTER" xfId="442"/>
    <cellStyle name="_03_长期资产申报表_pbc_pbc-汇总LAST2_ABC-pbc表20060610_PBC(CG)-MASTER" xfId="443"/>
    <cellStyle name="_03_长期资产申报表_pbc_pbc-汇总LAST_股权等_PBC(CG)-MASTER_PBC(CG)-MASTER" xfId="444"/>
    <cellStyle name="_03_长期资产申报表_pbc_pbc-汇总LAST_股权等_原ABC-pbc表" xfId="445"/>
    <cellStyle name="NormalR" xfId="446"/>
    <cellStyle name="_03_长期资产申报表_pbc_pbc-汇总LAST_股权等_原ABC-pbc表_PBC(CG)-MASTER" xfId="447"/>
    <cellStyle name="差_宝源生物收益法评估明细表4-10-1" xfId="448"/>
    <cellStyle name="_CCB.HEN.Item12.ProfitNAVRecon.031209.LY_CCB.SC.Item12.ProfitNAVRecon.031210.EP" xfId="449"/>
    <cellStyle name="_国旅估值调查表（旅游与免税销售）20061026" xfId="450"/>
    <cellStyle name="_03_长期资产申报表_pbc_pbc-汇总LAST_原ABC-pbc表" xfId="451"/>
    <cellStyle name="_03_长期资产申报表_pbc_pbc-汇总LAST_原ABC-pbc表_PBC(CG)-MASTER" xfId="452"/>
    <cellStyle name="_03_长期资产申报表_pbc_pbc-汇总LAST1_ABC-pbc表20060610_PBC(CG)-MASTER_PBC(CG)-MASTER" xfId="453"/>
    <cellStyle name="_03_长期资产申报表_pbc_pbc-汇总LAST1_PBC(CG)-MASTER_PBC(CG)-MASTER" xfId="454"/>
    <cellStyle name="百分比 2 4" xfId="455"/>
    <cellStyle name="_03_长期资产申报表_股权等_PBC(CG)-MASTER" xfId="456"/>
    <cellStyle name="_03_长期资产申报表_pbc_pbc-汇总LAST1_股权等" xfId="457"/>
    <cellStyle name="_03_长期资产申报表_pbc_pbc-汇总LAST1_股权等_ABC-pbc表20060610_PBC(CG)-MASTER_PBC(CG)-MASTER" xfId="458"/>
    <cellStyle name="_03_长期资产申报表_pbc_pbc-汇总LAST1_股权等_ABC-pbc表20060610" xfId="459"/>
    <cellStyle name="—_GS_Balance_Maxis_Model_1_Residential Broadband Financial Projection Model v8 Tier 3_final7.16" xfId="460"/>
    <cellStyle name="_03_长期资产申报表_pbc_pbc-汇总LAST1_股权等_ABC-pbc表20060610_PBC(CG)-MASTER" xfId="461"/>
    <cellStyle name="_CCB.HO.Profit Recon.031108.AL" xfId="462"/>
    <cellStyle name="_03_长期资产申报表_pbc-汇总_股权等_ABC-pbc表20060610_PBC(CG)-MASTER_PBC(CG)-MASTER" xfId="463"/>
    <cellStyle name="_03_长期资产申报表_pbc-汇总_Book2222222222222222222222222222222222222222222222222_ABC-pbc表20060610_PBC(CG)-MASTER" xfId="464"/>
    <cellStyle name="_03_长期资产申报表_pbc_pbc-汇总LAST1_股权等_ABC-pbc表20060610－赵静" xfId="465"/>
    <cellStyle name="_03_长期资产申报表_股权等_PBC(CG)-MASTER_PBC(CG)-MASTER" xfId="466"/>
    <cellStyle name="_03_长期资产申报表_pbc_pbc-汇总LAST1_股权等_PBC(CG)-MASTER" xfId="467"/>
    <cellStyle name="—_GS Assumptions-F_Maxis_Model_1_final7.201" xfId="468"/>
    <cellStyle name="_CCB.HEN.Item12.ProfitNAVRecon.031209.LY_CCB.HOBranch.Item12.1D.ProfitNAVRecon.031202_CCB.Dec03AuditPack.GL.V2" xfId="469"/>
    <cellStyle name="F6" xfId="470"/>
    <cellStyle name="_03_长期资产申报表_pbc_pbc-汇总LAST1_股权等_原ABC-pbc表_PBC(CG)-MASTER" xfId="471"/>
    <cellStyle name="_03_长期资产申报表_pbc_pbc-汇总LAST1_原ABC-pbc表" xfId="472"/>
    <cellStyle name="_03_长期资产申报表_pbc_pbc-汇总LAST1_原ABC-pbc表_PBC(CG)-MASTER" xfId="473"/>
    <cellStyle name="20% - 着色 3 2" xfId="474"/>
    <cellStyle name="_03_长期资产申报表_pbc_pbc-汇总LAST2_PBC(CG)-MASTER_PBC(CG)-MASTER" xfId="475"/>
    <cellStyle name="_03_长期资产申报表_pbc_pbc-汇总LAST2_股权等" xfId="476"/>
    <cellStyle name="_03_长期资产申报表_pbc_pbc-汇总LAST2_股权等_ABC-pbc表20060610" xfId="477"/>
    <cellStyle name="_03_长期资产申报表_pbc_pbc-汇总LAST2_股权等_ABC-pbc表20060610_PBC(CG)-MASTER" xfId="478"/>
    <cellStyle name="AA LOCK" xfId="479"/>
    <cellStyle name="_CCB.HO.2003 Jnl summary by jnl.GL PRC 31&amp;62.031221" xfId="480"/>
    <cellStyle name="_CCB.HO.2002 Jnl summary by jnl.GL PRC 41-80.grouped.031221_CCB.Dec03AuditPack.GL.V2" xfId="481"/>
    <cellStyle name="常规 3 4" xfId="482"/>
    <cellStyle name="差_Sheet5" xfId="483"/>
    <cellStyle name="_long term loan - others 300504_KPMG original version_(中企华)审计评估联合申报明细表.V1" xfId="484"/>
    <cellStyle name="_03_长期资产申报表_pbc_pbc-汇总LAST2_股权等_PBC(CG)-MASTER" xfId="485"/>
    <cellStyle name="千位分隔 29" xfId="486"/>
    <cellStyle name="—_GS_Cash _Maxis_Model_1_Residential Broadband Financial Projection Model v8 Tier 3_final7.16" xfId="487"/>
    <cellStyle name="_CCB.HO.2003 Jnl summary by jnl.Gl.specific for HO branch_CCB.HO.2003 Jnl summary by jnl.GL PRC 60-80.031221" xfId="488"/>
    <cellStyle name="—_Maxis_Model_1_Residential Broadband Financial Projection Model v8 Tier 2_final7.16" xfId="489"/>
    <cellStyle name="_03_长期资产申报表_pbc_pbc-汇总LAST2_股权等_原ABC-pbc表_PBC(CG)-MASTER" xfId="490"/>
    <cellStyle name="_03_长期资产申报表_pbc_pbc-汇总LAST2_原ABC-pbc表" xfId="491"/>
    <cellStyle name="_1024资江收益法明细表" xfId="492"/>
    <cellStyle name="_03_长期资产申报表_pbc_pbc-汇总LAST3_ABC-pbc表20060610" xfId="493"/>
    <cellStyle name="_03_长期资产申报表_pbc_pbc-汇总LAST3_ABC-pbc表20060610_PBC(CG)-MASTER" xfId="494"/>
    <cellStyle name="_03_长期资产申报表_pbc_pbc-汇总LAST3_ABC-pbc表20060610_PBC(CG)-MASTER_PBC(CG)-MASTER" xfId="495"/>
    <cellStyle name="_03_长期资产申报表_pbc_pbc-汇总LAST3_ABC-pbc表20060610－赵静_PBC(CG)-MASTER" xfId="496"/>
    <cellStyle name="_03_长期资产申报表_pbc_pbc-汇总LAST3_股权等" xfId="497"/>
    <cellStyle name="_03_长期资产申报表_pbc_pbc-汇总LAST3_股权等_ABC-pbc表20060610_PBC(CG)-MASTER" xfId="498"/>
    <cellStyle name="—_GS_Balance_Maxis_Model_1_Residential Broadband Financial Projection Model v8 Tier 3_Residential Broadband Financial Projection Model v14_final7.201" xfId="499"/>
    <cellStyle name="_03_长期资产申报表_pbc_pbc-汇总LAST3_股权等_ABC-pbc表20060610_PBC(CG)-MASTER_PBC(CG)-MASTER" xfId="500"/>
    <cellStyle name="千位分隔 10 2" xfId="501"/>
    <cellStyle name="_03_长期资产申报表_pbc_pbc-汇总LAST3_股权等_ABC-pbc表20060610－赵静" xfId="502"/>
    <cellStyle name="_Part III.200406.Loan and Liabilities details.(Site Name)_Shenhua PBC package 050530_评估明细表(新准则)电力0630" xfId="503"/>
    <cellStyle name="_03_长期资产申报表_pbc_pbc-汇总LAST3_股权等_ABC-pbc表20060610－赵静_PBC(CG)-MASTER" xfId="504"/>
    <cellStyle name="—_GS_DCF_Maxis_Model_1_Residential Broadband Financial Projection Model v8 Tier 2_Residential Broadband Financial Projection Model v14_final7.201" xfId="505"/>
    <cellStyle name="_CCB.HEN.Item12.ProfitNAVRecon.031209.LY_1_CCB.HO.NAV Recon.031208.EL_CCB.Dec03AuditPack.GL.V2" xfId="506"/>
    <cellStyle name="_评估申报表--老版－审计0000_宝源生物收益法评估明细表4-11(正式）" xfId="507"/>
    <cellStyle name="_03_长期资产申报表_pbc_pbc-汇总LAST3_股权等_PBC(CG)-MASTER" xfId="508"/>
    <cellStyle name="Date 2" xfId="509"/>
    <cellStyle name="_03_长期资产申报表_pbc_pbc-汇总LAST3_股权等_PBC(CG)-MASTER_PBC(CG)-MASTER" xfId="510"/>
    <cellStyle name="常规 13 2" xfId="511"/>
    <cellStyle name="_03_长期资产申报表_pbc_pbc-汇总LAST3_股权等_原ABC-pbc表" xfId="512"/>
    <cellStyle name="_IAS Adjustments030630" xfId="513"/>
    <cellStyle name="_CCB.QH.Item12..ProfitNAVRecon.031206-HL.ML_CCB.HEN.Item12.F.ProfitNAVRecon.HL.031214.KL" xfId="514"/>
    <cellStyle name="_03_长期资产申报表_pbc_pbc-汇总LAST3_股权等_原ABC-pbc表_PBC(CG)-MASTER" xfId="515"/>
    <cellStyle name="_03_长期资产申报表_pbc_pbc-汇总LAST3_原ABC-pbc表" xfId="516"/>
    <cellStyle name="_03_长期资产申报表_pbc_替换第二版_股权等_ABC-pbc表20060610_PBC(CG)-MASTER" xfId="517"/>
    <cellStyle name="_03_长期资产申报表_pbc_Worksheet in   pbc-汇总LAST" xfId="518"/>
    <cellStyle name="_03_长期资产申报表_pbc_Worksheet in   pbc-汇总LAST_ABC-pbc表20060610－赵静" xfId="519"/>
    <cellStyle name="_03_长期资产申报表_pbc_Worksheet in   pbc-汇总LAST_ABC-pbc表20060610－赵静_PBC(CG)-MASTER" xfId="520"/>
    <cellStyle name="_SubHeading_ICP_CSC_1Q_01_gStyle_5-30-2001" xfId="521"/>
    <cellStyle name="_03_长期资产申报表_pbc_替换第二版_股权等_ABC-pbc表20060610_PBC(CG)-MASTER_PBC(CG)-MASTER" xfId="522"/>
    <cellStyle name="_03_长期资产申报表_原ABC-pbc表" xfId="523"/>
    <cellStyle name="_03_长期资产申报表_pbc_原ABC-pbc表" xfId="524"/>
    <cellStyle name="_03_长期资产申报表_pbc_Worksheet in   pbc-汇总LAST_PBC(CG)-MASTER" xfId="525"/>
    <cellStyle name="—_GS_DCF_Maxis_Model_1_Residential Broadband Financial Projection Model v8 Tier 1_Residential Broadband Financial Projection Model v14.3_final7.201" xfId="526"/>
    <cellStyle name="_03_长期资产申报表_pbc_Worksheet in   pbc-汇总LAST_股权等" xfId="527"/>
    <cellStyle name="后继超级链接_02-06宝山" xfId="528"/>
    <cellStyle name="_03_长期资产申报表_pbc_Worksheet in   pbc-汇总LAST_股权等_ABC-pbc表20060610" xfId="529"/>
    <cellStyle name="_03_长期资产申报表_pbc_Worksheet in   pbc-汇总LAST_股权等_ABC-pbc表20060610－赵静" xfId="530"/>
    <cellStyle name="_03_长期资产申报表_pbc_Worksheet in   pbc-汇总LAST_股权等_ABC-pbc表20060610－赵静_PBC(CG)-MASTER" xfId="531"/>
    <cellStyle name="_CCB.HEN.Item12.ProfitNAVRecon.031209.LY_CCB.TG.Item12.F.ProfitNAVRecon.my.031212_CCB.Dec03AuditPack.GL.V2" xfId="532"/>
    <cellStyle name="_03_长期资产申报表_pbc_Worksheet in   pbc-汇总LAST_股权等_PBC(CG)-MASTER" xfId="533"/>
    <cellStyle name="_Percent" xfId="534"/>
    <cellStyle name="_03_长期资产申报表_pbc_Worksheet in   pbc-汇总LAST_股权等_PBC(CG)-MASTER_PBC(CG)-MASTER" xfId="535"/>
    <cellStyle name="_03_长期资产申报表_pbc_Worksheet in   pbc-汇总LAST_原ABC-pbc表" xfId="536"/>
    <cellStyle name="_03_长期资产申报表_pbc_Worksheet in   pbc-汇总LAST_原ABC-pbc表_PBC(CG)-MASTER" xfId="537"/>
    <cellStyle name="_03_长期资产申报表_股权等_ABC-pbc表20060610_PBC(CG)-MASTER" xfId="538"/>
    <cellStyle name="_03_长期资产申报表_pbc_替换第二版_ABC-pbc表20060610_PBC(CG)-MASTER_PBC(CG)-MASTER" xfId="539"/>
    <cellStyle name="_03_长期资产申报表_pbc_替换第二版_ABC-pbc表20060610－赵静" xfId="540"/>
    <cellStyle name="_03_长期资产申报表_pbc-汇总_股权等_原ABC-pbc表" xfId="541"/>
    <cellStyle name="_03_长期资产申报表_pbc_替换第二版_ABC-pbc表20060610－赵静_PBC(CG)-MASTER" xfId="542"/>
    <cellStyle name="_03_长期资产申报表_pbc_替换第二版_股权等" xfId="543"/>
    <cellStyle name="_CCB.HEN.Item12.ProfitNAVRecon.031209.LY_CCB.CQ.Item12.1D.ProfitNAVRec.031213-revised.dhnc_CCB.Dec03AuditPack.GL.V2" xfId="544"/>
    <cellStyle name="_CCB.HO.2002 Jnl summary by jnl.GL PRC 41-80.grouped.031221_CCB.HO.2003 Jnl summary by jnl.GL PRC 13-20.031221" xfId="545"/>
    <cellStyle name="—_GS_PNL_Maxis_Model_1_Residential Broadband Financial Projection Model v8 Tier 1_Residential Broadband Financial Projection Model v14_final7.16" xfId="546"/>
    <cellStyle name="_CCB.HO.2001 Jnl summary by jnl.GL PRC 1-12,33_CCB.Dec03AuditPack.GL.V2" xfId="547"/>
    <cellStyle name="—_GS Assumptions-F_Maxis_Model_1_final7.16" xfId="548"/>
    <cellStyle name="_03_长期资产申报表_pbc_替换第二版_股权等_ABC-pbc表20060610" xfId="549"/>
    <cellStyle name="_03_长期资产申报表_pbc_替换第二版_股权等_ABC-pbc表20060610－赵静" xfId="550"/>
    <cellStyle name="_03_长期资产申报表_pbc_替换第二版_股权等_ABC-pbc表20060610－赵静_PBC(CG)-MASTER" xfId="551"/>
    <cellStyle name="_03_长期资产申报表_pbc_替换第二版_股权等_原ABC-pbc表" xfId="552"/>
    <cellStyle name="—_GS_DCF_Maxis_Model_1_Residential Broadband Financial Projection Model v8 Tier 3_Residential Broadband Financial Projection Model v14" xfId="553"/>
    <cellStyle name="_03_长期资产申报表_pbc_替换第二版_股权等_原ABC-pbc表_PBC(CG)-MASTER" xfId="554"/>
    <cellStyle name="_03_长期资产申报表_pbc_替换第二版_原ABC-pbc表_PBC(CG)-MASTER" xfId="555"/>
    <cellStyle name="_03_长期资产申报表_pbc_替换第二版_原ABC-pbc表" xfId="556"/>
    <cellStyle name="_03_长期资产申报表_pbc-汇总" xfId="557"/>
    <cellStyle name="_03_长期资产申报表_pbc-汇总_ABC-pbc表20060610" xfId="558"/>
    <cellStyle name="_03_长期资产申报表_pbc-汇总_ABC-pbc表20060610_PBC(CG)-MASTER" xfId="559"/>
    <cellStyle name="_03_长期资产申报表_pbc-汇总_ABC-pbc表20060610_PBC(CG)-MASTER_PBC(CG)-MASTER" xfId="560"/>
    <cellStyle name="普通 2" xfId="561"/>
    <cellStyle name="_CCB.HEN.Item12.ProfitNAVRecon.031209.LY_1" xfId="562"/>
    <cellStyle name="_03_长期资产申报表_pbc-汇总_ABC-pbc表20060610－赵静" xfId="563"/>
    <cellStyle name="_03_长期资产申报表_pbc-汇总_ABC-pbc表20060610－赵静_PBC(CG)-MASTER" xfId="564"/>
    <cellStyle name="_03_长期资产申报表_pbc-汇总_Book2222222222222222222222222222222222222222222222222" xfId="565"/>
    <cellStyle name="_03_长期资产申报表_pbc-汇总_股权等_ABC-pbc表20060610_PBC(CG)-MASTER" xfId="566"/>
    <cellStyle name="_03_长期资产申报表_pbc-汇总_Book2222222222222222222222222222222222222222222222222_ABC-pbc表20060610" xfId="567"/>
    <cellStyle name="_03_长期资产申报表_pbc-汇总_Book2222222222222222222222222222222222222222222222222_ABC-pbc表20060610－赵静_PBC(CG)-MASTER" xfId="568"/>
    <cellStyle name="_03_长期资产申报表_pbc-汇总_Book2222222222222222222222222222222222222222222222222_PBC(CG)-MASTER" xfId="569"/>
    <cellStyle name="_03_长期资产申报表_pbc-汇总_Book2222222222222222222222222222222222222222222222222_PBC(CG)-MASTER_PBC(CG)-MASTER" xfId="570"/>
    <cellStyle name="_03_长期资产申报表_pbc-汇总_Book2222222222222222222222222222222222222222222222222_原ABC-pbc表" xfId="571"/>
    <cellStyle name="_03_长期资产申报表_pbc-汇总_Book2222222222222222222222222222222222222222222222222_原ABC-pbc表_PBC(CG)-MASTER" xfId="572"/>
    <cellStyle name="_03_长期资产申报表_pbc-汇总_PBC(CG)-MASTER" xfId="573"/>
    <cellStyle name="_03_长期资产申报表_pbc-汇总_股权等_ABC-pbc表20060610" xfId="574"/>
    <cellStyle name="_03_长期资产申报表_pbc-汇总_股权等_PBC(CG)-MASTER" xfId="575"/>
    <cellStyle name="_03_长期资产申报表_pbc-汇总_原ABC-pbc表" xfId="576"/>
    <cellStyle name="_CCB.HEN.Item12.ProfitNAVRecon.031209.LY_1_CCB.HO.NAV Recon.031208.EL" xfId="577"/>
    <cellStyle name="Red" xfId="578"/>
    <cellStyle name="_CCB.HEN.Item12.ProfitNAVRecon.031209.LY_CCB.HO.NAV Recon.031222.AL" xfId="579"/>
    <cellStyle name="_03_长期资产申报表_pbc-汇总_原ABC-pbc表_PBC(CG)-MASTER" xfId="580"/>
    <cellStyle name="_03_长期资产申报表_股权等" xfId="581"/>
    <cellStyle name="_03_长期资产申报表_股权等_ABC-pbc表20060610_PBC(CG)-MASTER_PBC(CG)-MASTER" xfId="582"/>
    <cellStyle name="u2" xfId="583"/>
    <cellStyle name="_03_长期资产申报表_股权等_ABC-pbc表20060610－赵静" xfId="584"/>
    <cellStyle name="_ANC_Model_1105" xfId="585"/>
    <cellStyle name="强调 2" xfId="586"/>
    <cellStyle name="む|靇Revenuenuesy L" xfId="587"/>
    <cellStyle name="_03_长期资产申报表_股权等_ABC-pbc表20060610－赵静_PBC(CG)-MASTER" xfId="588"/>
    <cellStyle name="_03_长期资产申报表_股权等_原ABC-pbc表_PBC(CG)-MASTER" xfId="589"/>
    <cellStyle name="_04年公司预算汇总表0323-final" xfId="590"/>
    <cellStyle name="_04年公司预算汇总表040324" xfId="591"/>
    <cellStyle name="_060402进出口现金流预测" xfId="592"/>
    <cellStyle name="Input (£m)" xfId="593"/>
    <cellStyle name="—_GS Assumptions-F_Maxis_Model_1_Residential Broadband Financial Projection Model v8 Tier 2_Residential Broadband Financial Projection Model v14.3" xfId="594"/>
    <cellStyle name="_CCB.HO.NAV Recon.031108.AL_CCB.Dec03AuditPack.GL.V2" xfId="595"/>
    <cellStyle name="_131甘肃万通电信物业集团有限公司070427核对后(减值）" xfId="596"/>
    <cellStyle name="_0608三九内部抵消" xfId="597"/>
    <cellStyle name="_131甘肃中信通信建设监理有限责任公司070427核对后" xfId="598"/>
    <cellStyle name="標準_１０" xfId="599"/>
    <cellStyle name="_2005合并现金流量表TB" xfId="600"/>
    <cellStyle name="_2005三九合并TB" xfId="601"/>
    <cellStyle name="—_GS_DCF_Maxis_Model_1_Residential Broadband Financial Projection Model v8 Tier 2_final7.16" xfId="602"/>
    <cellStyle name="_ANC_Model_Sample" xfId="603"/>
    <cellStyle name="_Book1正龙" xfId="604"/>
    <cellStyle name="_CBRE明细表" xfId="605"/>
    <cellStyle name="iu" xfId="606"/>
    <cellStyle name="_CCB.QH.Item12..ProfitNAVRecon.031206-HL.ML_CCB.JL.Item12.new NAV.031223_CCB.Dec03AuditPack.GL.V2" xfId="607"/>
    <cellStyle name="_CCB Consol Item12 NAV and Profit Recon 040202( to be updated) EL_CCB.Dec03AuditPack.GL.V2" xfId="608"/>
    <cellStyle name="_CCB(1).JL.Item12.ProfitNAVRecon.031127.ty_CCB.Dec03AuditPack.GL.V2" xfId="609"/>
    <cellStyle name="_CCB.Dec03AuditPack.GL.V2" xfId="610"/>
    <cellStyle name="_CCB.GLAudit Package.040114" xfId="611"/>
    <cellStyle name="_CCB.GLAudit Package.040114_CCB.Dec03AuditPack.GL.V2" xfId="612"/>
    <cellStyle name="_CCB.HEN.Item12.ProfitNAVRecon.031209.LY_1_CCB.Dec03AuditPack.GL.V2" xfId="613"/>
    <cellStyle name="_CCB.HEN.Item12.ProfitNAVRecon.031209.LY_1_CCB.HO.NAV Recon.031222.AL" xfId="614"/>
    <cellStyle name="_CCB.HEN.Item12.ProfitNAVRecon.031209.LY_CCB.HO.NAV Recon.031208.EL" xfId="615"/>
    <cellStyle name="_CCB.HEN.Item12.ProfitNAVRecon.031209.LY_1_CCB.HO.NAV Recon.031226.AL" xfId="616"/>
    <cellStyle name="_CCB.HEN.Item12.ProfitNAVRecon.031209.LY_CCB.HO.NAV Recon.031208.EL_CCB.Dec03AuditPack.GL.V2" xfId="617"/>
    <cellStyle name="_CCB.HEN.Item12.ProfitNAVRecon.031209.LY_1_CCB.HO.NAV Recon.031226.AL_CCB.Dec03AuditPack.GL.V2" xfId="618"/>
    <cellStyle name="banner" xfId="619"/>
    <cellStyle name="_CCB.HEN.Item12.ProfitNAVRecon.031209.LY_1_CCB.SX.Item12.F.ProfitNAVRecon.031212.MS_CCB.Dec03AuditPack.GL.V2" xfId="620"/>
    <cellStyle name="_CCB.HEN.Item12.ProfitNAVRecon.031209.LY_CCB.CQ.Item12.1D.ProfitNAVRec.031213-revised.dhnc" xfId="621"/>
    <cellStyle name="_CCB.HEN.Item12.ProfitNAVRecon.031209.LY_CCB.Dec03AuditPack.GL.V2" xfId="622"/>
    <cellStyle name="_CCB.HEN.Item12.ProfitNAVRecon.031209.LY_CCB.HO.NAV Recon.031226.AL_CCB.Dec03AuditPack.GL.V2" xfId="623"/>
    <cellStyle name="_CCB.HEN.Item12.ProfitNAVRecon.031209.LY_CCB.JX.Item12.X.ProfitNAVRecon.031209.JW" xfId="624"/>
    <cellStyle name="_CCB.HEN.Item12.ProfitNAVRecon.031209.LY_CCB.JX.Item12.X.ProfitNAVRecon.031209.JW_CCB.CQ.Item12.1D.ProfitNAVRec.031213-revised.dhnc_CCB.Dec03AuditPack.GL.V2" xfId="625"/>
    <cellStyle name="_CCB.HEN.Item12.ProfitNAVRecon.031209.LY_CCB.JX.Item12.X.ProfitNAVRecon.031209.JW_CCB.Dec03AuditPack.GL.V2" xfId="626"/>
    <cellStyle name="—_GS_Balance_Maxis_Model_1_Residential Broadband Financial Projection Model v8 Tier 2" xfId="627"/>
    <cellStyle name="_CCB.HEN.Item12.ProfitNAVRecon.031209.LY_CCB.JX.Item12.X.ProfitNAVRecon.031209.JW_CCB.HO.NAV Recon.031222.AL" xfId="628"/>
    <cellStyle name="_CCB.HEN.Item12.ProfitNAVRecon.031209.LY_CCB.JX.Item12.X.ProfitNAVRecon.031209.JW_CCB.HO.NAV Recon.031226.AL" xfId="629"/>
    <cellStyle name="_CCB.HEN.Item12.ProfitNAVRecon.031209.LY_CCB.NB.Appendix 12 ProfitNAVRecon (GL).031204" xfId="630"/>
    <cellStyle name="_CCB.HEN.Item12.ProfitNAVRecon.031209.LY_CCB.JX.Item12.X.ProfitNAVRecon.031209.JW_CCB.SX.Item12.F.ProfitNAVRecon.031212.MS_CCB.Dec03AuditPack.GL.V2" xfId="631"/>
    <cellStyle name="_湖北收入成本预测" xfId="632"/>
    <cellStyle name="_CCB.HEN.Item12.ProfitNAVRecon.031209.LY_CCB.LN.Item12.Profit  NAV reconciliation.031121_CCB.Dec03AuditPack.GL.V2" xfId="633"/>
    <cellStyle name="_CCB.HO.New TB template.IAS Sorting.040210" xfId="634"/>
    <cellStyle name="_CCB.HEN.Item12.ProfitNAVRecon.031209.LY_CCB.SC.Item12.ProfitNAVRecon.031210.EP_CCB.Dec03AuditPack.GL.V2" xfId="635"/>
    <cellStyle name="_CCB.HEN.Item12.ProfitNAVRecon.031209.LY_CCB.SX.Item12.F.ProfitNAVRecon.031212.MS" xfId="636"/>
    <cellStyle name="—_GS_Cash  (2)_Maxis_Model_1_Residential Broadband Financial Projection Model v8 Tier 2_final7.16" xfId="637"/>
    <cellStyle name="_CCB.HEN.Item12.ProfitNAVRecon.031209.LY_CCB.TG.Item12.F.ProfitNAVRecon.my.031212" xfId="638"/>
    <cellStyle name="_CCB.HEN.Item12.ProfitNAVRecon.031209.LY_CCB.XZ.item12.3D.ProfitNAVRec.031124.dhnc" xfId="639"/>
    <cellStyle name="_CCB.HO.2002 Jnl summary by jnl.GL PRC 41-80.grouped.031221_CCB.HO.2001 Jnl summary by jnl.GL PRC 1-12,33" xfId="640"/>
    <cellStyle name="_CCB.HO.2002 Jnl summary by jnl.GL PRC 41-80.grouped.031221_CCB.HO.2001 Jnl summary by jnl.GL PRC 1-12,33_CCB.Dec03AuditPack.GL.V2" xfId="641"/>
    <cellStyle name="_CCB.HO.2003 Jnl summary by jnl.GL PRC 1-12,33.031221" xfId="642"/>
    <cellStyle name="_CCB.HO.2003 Jnl summary by jnl.GL PRC 1-12,33.031221_CCB.Dec03AuditPack.GL.V2" xfId="643"/>
    <cellStyle name="_CCB.HO.2003 Jnl summary by jnl.GL PRC 13-20.031221" xfId="644"/>
    <cellStyle name="_CCB.HO.2003 Jnl summary by jnl.GL PRC 13-20.031221_CCB.Dec03AuditPack.GL.V2" xfId="645"/>
    <cellStyle name="_CCB.HO.2003 Jnl summary by jnl.GL PRC 15,21-32.031221" xfId="646"/>
    <cellStyle name="Normal_廣朹廣電 shenjibaobiao 31.12.2000 (revised on 7.3.02)" xfId="647"/>
    <cellStyle name="_CCB.HO.2003 Jnl summary by jnl.GL PRC 15,21-32.031221_CCB.Dec03AuditPack.GL.V2" xfId="648"/>
    <cellStyle name="_CCB.HO.2003 Jnl summary by jnl.GL PRC 34-40.031221" xfId="649"/>
    <cellStyle name="Blue Title" xfId="650"/>
    <cellStyle name="_CCB.HO.2003 Jnl summary by jnl.GL PRC 34-40.031221_CCB.Dec03AuditPack.GL.V2" xfId="651"/>
    <cellStyle name="_CCB.HO.2003 Jnl summary by jnl.Gl.specific for HO branch_CCB.HO.2003 Jnl summary by jnl.GL PRC 60-80.031221_CCB.Dec03AuditPack.GL.V2" xfId="652"/>
    <cellStyle name="输入 2" xfId="653"/>
    <cellStyle name="常规 2 8" xfId="654"/>
    <cellStyle name="_CCB.HO.2003 Jnl summary by jnl.Gl.specific for HO branch_CCB.HO.2003 Jnl summary by jnl.GL PRC 60-80.031221rev" xfId="655"/>
    <cellStyle name="千位分隔 14" xfId="656"/>
    <cellStyle name="Header2" xfId="657"/>
    <cellStyle name="—_GS_Cash  (2)_Maxis_Model_1" xfId="658"/>
    <cellStyle name="_CCB.HO.2003 Jnl summary by jnl.Gl.specific for HO branch_CCB.HO.2003 Jnl summary by jnl.GL PRC 60-80.031221rev_CCB.Dec03AuditPack.GL.V2" xfId="659"/>
    <cellStyle name="百分比 3 2" xfId="660"/>
    <cellStyle name="_CCB.HO.NAV Recon.031208.AL" xfId="661"/>
    <cellStyle name="_CCB.HO.NAV Recon.031208.EL_CCB.Dec03AuditPack.GL.V2" xfId="662"/>
    <cellStyle name="—_GS_PNL_Maxis_Model_1_Residential Broadband Financial Projection Model v8 Tier 3_Residential Broadband Financial Projection Model v14_final7.16" xfId="663"/>
    <cellStyle name="_CCB.HO.NAV Recon.HL.031113.AL" xfId="664"/>
    <cellStyle name="_CCB.HO.NAV Recon.HL.031113.AL_CCB.Dec03AuditPack.GL.V2" xfId="665"/>
    <cellStyle name="千位分隔 2 5" xfId="666"/>
    <cellStyle name="常规 2_不可流通折扣率估算表" xfId="667"/>
    <cellStyle name="_CCB.HO.New TB template.PRC Sorting.040210_CCB.Dec03AuditPack.GL.V2" xfId="668"/>
    <cellStyle name="_CCB.HO.Profit Recon.031108.AL_CCB.Dec03AuditPack.GL.V2" xfId="669"/>
    <cellStyle name="_CCB.HO.Profit Recon.031208.AL" xfId="670"/>
    <cellStyle name="_CCB.HO.Profit Recon.031208.AL_CCB.Dec03AuditPack.GL.V2" xfId="671"/>
    <cellStyle name="Change A&amp;ll 2 2" xfId="672"/>
    <cellStyle name="_CCB.HO.Profit Recon.HL.031113.AL" xfId="673"/>
    <cellStyle name="_CCB.HO.Profit Recon.HL.031113.AL_CCB.Dec03AuditPack.GL.V2" xfId="674"/>
    <cellStyle name="Change A&amp;ll 3 2" xfId="675"/>
    <cellStyle name="_CCB.NX.Item 12.ProfitNAVRec.031121" xfId="676"/>
    <cellStyle name="_CCB.NX.Item 12.ProfitNAVRec.031121_CCB.Dec03AuditPack.GL.V2" xfId="677"/>
    <cellStyle name="_CCB.QH.Item12..ProfitNAVRecon.031206-HL.ML" xfId="678"/>
    <cellStyle name="_Part III.200406.Loan and Liabilities details.(Site Name)_KPMG original version_评估明细表(新准则)电力0630" xfId="679"/>
    <cellStyle name="_CCB.QH.Item12..ProfitNAVRecon.031206-HL.ML_CCB.Dec03AuditPack.GL.V2" xfId="680"/>
    <cellStyle name="_CCB.QH.Item12..ProfitNAVRecon.031206-HL.ML_CCB.HB.Item12.Housing Loan.ProfitNAVRecon.031218.JZ" xfId="681"/>
    <cellStyle name="好_04-雷沃动力收益法评估表2008-06(dxz)" xfId="682"/>
    <cellStyle name="_IAS Adjustments030630_CCB.Dec03AuditPack.GL.V2" xfId="683"/>
    <cellStyle name="_CCB.QH.Item12..ProfitNAVRecon.031206-HL.ML_CCB.HEN.Item12.F.ProfitNAVRecon.HL.031214.KL_CCB.Dec03AuditPack.GL.V2" xfId="684"/>
    <cellStyle name="_CCB.QH.Item12..ProfitNAVRecon.031206-HL.ML_CCB.HO.NAV Recon.HL.031222.AL" xfId="685"/>
    <cellStyle name="Body" xfId="686"/>
    <cellStyle name="_CCB.QH.Item12..ProfitNAVRecon.031206-HL.ML_CCB.HO.Profit Recon.HL.031222.AL" xfId="687"/>
    <cellStyle name="_CCB.SX.Item12.F.ProfitNAVRecon.031212.MS" xfId="688"/>
    <cellStyle name="_CCB.SX.Item12.F.ProfitNAVRecon.031212.MS_CCB.Dec03AuditPack.GL.V2" xfId="689"/>
    <cellStyle name="_CCB.SZ.item1.journal list.031110.DY_CCB.Dec03AuditPack.GL.V2" xfId="690"/>
    <cellStyle name="_Part III.200406.Loan and Liabilities details.(Site Name)_KPMG original version_(中企华)审计评估联合申报明细表.V1" xfId="691"/>
    <cellStyle name="_CCB.SZ.reporting Pack.031110.DY" xfId="692"/>
    <cellStyle name="_CCB.SZ.reporting Pack.031110.DY_CCB.Dec03AuditPack.GL.V2" xfId="693"/>
    <cellStyle name="_CEA旭日项目成本法评估申报表-本部" xfId="694"/>
    <cellStyle name="_Comma" xfId="695"/>
    <cellStyle name="40% - 强调文字颜色 2 2" xfId="696"/>
    <cellStyle name="_Currency_Satelindo Model 30.7.1999" xfId="697"/>
    <cellStyle name="_CurrencySpace" xfId="698"/>
    <cellStyle name="千分位_ 白土" xfId="699"/>
    <cellStyle name="_汉元三九" xfId="700"/>
    <cellStyle name="_Dollar" xfId="701"/>
    <cellStyle name="_ET_STYLE_NoName_00_" xfId="702"/>
    <cellStyle name="_Euro" xfId="703"/>
    <cellStyle name="Accent6 - 40%" xfId="704"/>
    <cellStyle name="—_GS Assumptions-F" xfId="705"/>
    <cellStyle name="—_GS Assumptions-F_Maxis_Model_1" xfId="706"/>
    <cellStyle name="—_GS Assumptions-F_Maxis_Model_1_Residential Broadband Financial Projection Model v8 Tier 1" xfId="707"/>
    <cellStyle name="—_GS Assumptions-F_Maxis_Model_1_Residential Broadband Financial Projection Model v8 Tier 1_final7.16" xfId="708"/>
    <cellStyle name="—_GS Assumptions-F_Maxis_Model_1_Residential Broadband Financial Projection Model v8 Tier 1_final7.201" xfId="709"/>
    <cellStyle name="常规 25" xfId="710"/>
    <cellStyle name="—_GS Assumptions-F_Maxis_Model_1_Residential Broadband Financial Projection Model v8 Tier 1_Residential Broadband Financial Projection Model v14" xfId="711"/>
    <cellStyle name="—_GS Assumptions-F_Maxis_Model_1_Residential Broadband Financial Projection Model v8 Tier 1_Residential Broadband Financial Projection Model v14.3" xfId="712"/>
    <cellStyle name="Unprotected" xfId="713"/>
    <cellStyle name="—_GS Assumptions-F_Maxis_Model_1_Residential Broadband Financial Projection Model v8 Tier 1_Residential Broadband Financial Projection Model v14.3_final7.16" xfId="714"/>
    <cellStyle name="—_GS Assumptions-F_Maxis_Model_1_Residential Broadband Financial Projection Model v8 Tier 1_Residential Broadband Financial Projection Model v14.3_final7.201" xfId="715"/>
    <cellStyle name="—_GS Assumptions-F_Maxis_Model_1_Residential Broadband Financial Projection Model v8 Tier 1_Residential Broadband Financial Projection Model v14_final7.16" xfId="716"/>
    <cellStyle name="—_GS Assumptions-F_Maxis_Model_1_Residential Broadband Financial Projection Model v8 Tier 1_Residential Broadband Financial Projection Model v14_final7.201" xfId="717"/>
    <cellStyle name="—_GS Assumptions-F_Maxis_Model_1_Residential Broadband Financial Projection Model v8 Tier 2" xfId="718"/>
    <cellStyle name="—_GS Assumptions-F_Maxis_Model_1_Residential Broadband Financial Projection Model v8 Tier 2_final7.201" xfId="719"/>
    <cellStyle name="—_GS Assumptions-F_Maxis_Model_1_Residential Broadband Financial Projection Model v8 Tier 2_Residential Broadband Financial Projection Model v14.3_final7.16" xfId="720"/>
    <cellStyle name="—_GS Assumptions-F_Maxis_Model_1_Residential Broadband Financial Projection Model v8 Tier 2_Residential Broadband Financial Projection Model v14.3_final7.201" xfId="721"/>
    <cellStyle name="—_GS Assumptions-F_Maxis_Model_1_Residential Broadband Financial Projection Model v8 Tier 2_Residential Broadband Financial Projection Model v14_final7.16" xfId="722"/>
    <cellStyle name="捠壿 [0.00]_!!!GO" xfId="723"/>
    <cellStyle name="Red 2" xfId="724"/>
    <cellStyle name="Encabez1" xfId="725"/>
    <cellStyle name="_评估申报表--老版－审计0000_宝源生物收益法评估明细表4-12(正式）" xfId="726"/>
    <cellStyle name="—_GS Assumptions-F_Maxis_Model_1_Residential Broadband Financial Projection Model v8 Tier 2_Residential Broadband Financial Projection Model v14_final7.201" xfId="727"/>
    <cellStyle name="_long term loan - others 300504_附表1-审计评估联合申报明细表630新" xfId="728"/>
    <cellStyle name="—_GS Assumptions-F_Maxis_Model_1_Residential Broadband Financial Projection Model v8 Tier 3" xfId="729"/>
    <cellStyle name="—_GS Assumptions-F_Maxis_Model_1_Residential Broadband Financial Projection Model v8 Tier 3_final7.16" xfId="730"/>
    <cellStyle name="—_GS Assumptions-F_Maxis_Model_1_Residential Broadband Financial Projection Model v8 Tier 3_final7.201" xfId="731"/>
    <cellStyle name="强调文字颜色 6 2" xfId="732"/>
    <cellStyle name="—_GS Assumptions-F_Maxis_Model_1_Residential Broadband Financial Projection Model v8 Tier 3_Residential Broadband Financial Projection Model v14" xfId="733"/>
    <cellStyle name="—_GS Assumptions-F_Maxis_Model_1_Residential Broadband Financial Projection Model v8 Tier 3_Residential Broadband Financial Projection Model v14.3" xfId="734"/>
    <cellStyle name="—_GS Assumptions-F_Maxis_Model_1_Residential Broadband Financial Projection Model v8 Tier 3_Residential Broadband Financial Projection Model v14.3_final7.16" xfId="735"/>
    <cellStyle name="—_GS Assumptions-F_Maxis_Model_1_Residential Broadband Financial Projection Model v8 Tier 3_Residential Broadband Financial Projection Model v14.3_final7.201" xfId="736"/>
    <cellStyle name="—_GS Assumptions-F_Maxis_Model_1_Residential Broadband Financial Projection Model v8 Tier 3_Residential Broadband Financial Projection Model v14_final7.201" xfId="737"/>
    <cellStyle name="—_GS_Balance" xfId="738"/>
    <cellStyle name="—_GS_Balance_Maxis_Model_1" xfId="739"/>
    <cellStyle name="—_GS_Balance_Maxis_Model_1_final7.201" xfId="740"/>
    <cellStyle name="好_宝源生物收益法模型表4-6" xfId="741"/>
    <cellStyle name="—_GS_Balance_Maxis_Model_1_Residential Broadband Financial Projection Model v8 Tier 1" xfId="742"/>
    <cellStyle name="—_GS_Balance_Maxis_Model_1_Residential Broadband Financial Projection Model v8 Tier 1_final7.201" xfId="743"/>
    <cellStyle name="—_GS_Balance_Maxis_Model_1_Residential Broadband Financial Projection Model v8 Tier 1_Residential Broadband Financial Projection Model v14" xfId="744"/>
    <cellStyle name="—_GS_Balance_Maxis_Model_1_Residential Broadband Financial Projection Model v8 Tier 1_Residential Broadband Financial Projection Model v14.3" xfId="745"/>
    <cellStyle name="—_GS_Balance_Maxis_Model_1_Residential Broadband Financial Projection Model v8 Tier 1_Residential Broadband Financial Projection Model v14.3_final7.16" xfId="746"/>
    <cellStyle name="—_GS_Balance_Maxis_Model_1_Residential Broadband Financial Projection Model v8 Tier 1_Residential Broadband Financial Projection Model v14.3_final7.201" xfId="747"/>
    <cellStyle name="—_GS_Balance_Maxis_Model_1_Residential Broadband Financial Projection Model v8 Tier 1_Residential Broadband Financial Projection Model v14_final7.16" xfId="748"/>
    <cellStyle name="—_GS_Balance_Maxis_Model_1_Residential Broadband Financial Projection Model v8 Tier 1_Residential Broadband Financial Projection Model v14_final7.201" xfId="749"/>
    <cellStyle name="—_GS_Balance_Maxis_Model_1_Residential Broadband Financial Projection Model v8 Tier 2_final7.16" xfId="750"/>
    <cellStyle name="—_GS_Balance_Maxis_Model_1_Residential Broadband Financial Projection Model v8 Tier 2_final7.201" xfId="751"/>
    <cellStyle name="_Shenhua PBC package 050530_评估明细表(新准则)电力" xfId="752"/>
    <cellStyle name="—_GS_Balance_Maxis_Model_1_Residential Broadband Financial Projection Model v8 Tier 2_Residential Broadband Financial Projection Model v14" xfId="753"/>
    <cellStyle name="AA MGR NAME" xfId="754"/>
    <cellStyle name="—_GS_Balance_Maxis_Model_1_Residential Broadband Financial Projection Model v8 Tier 2_Residential Broadband Financial Projection Model v14.3" xfId="755"/>
    <cellStyle name="—_GS_Balance_Maxis_Model_1_Residential Broadband Financial Projection Model v8 Tier 2_Residential Broadband Financial Projection Model v14.3_final7.16" xfId="756"/>
    <cellStyle name="—_GS_Balance_Maxis_Model_1_Residential Broadband Financial Projection Model v8 Tier 2_Residential Broadband Financial Projection Model v14.3_final7.201" xfId="757"/>
    <cellStyle name="—_GS_Balance_Maxis_Model_1_Residential Broadband Financial Projection Model v8 Tier 2_Residential Broadband Financial Projection Model v14_final7.16" xfId="758"/>
    <cellStyle name="—_GS_Balance_Maxis_Model_1_Residential Broadband Financial Projection Model v8 Tier 3" xfId="759"/>
    <cellStyle name="—_GS_Balance_Maxis_Model_1_Residential Broadband Financial Projection Model v8 Tier 3_final7.201" xfId="760"/>
    <cellStyle name="—_GS_Balance_Maxis_Model_1_Residential Broadband Financial Projection Model v8 Tier 3_Residential Broadband Financial Projection Model v14" xfId="761"/>
    <cellStyle name="—_GS_Balance_Maxis_Model_1_Residential Broadband Financial Projection Model v8 Tier 3_Residential Broadband Financial Projection Model v14.3" xfId="762"/>
    <cellStyle name="—_GS_Balance_Maxis_Model_1_Residential Broadband Financial Projection Model v8 Tier 3_Residential Broadband Financial Projection Model v14.3_final7.201" xfId="763"/>
    <cellStyle name="千位分隔 2 2" xfId="764"/>
    <cellStyle name="oft Excel]_x000d__x000a_Comment=open=/f ‚ðw’è‚·‚é‚ÆAƒ†[ƒU[’è‹`ŠÖ”‚ðŠÖ”“\‚è•t‚¯‚Ìˆê——‚É“o˜^‚·‚é‚±‚Æ‚ª‚Å‚«‚Ü‚·B_x000d__x000a_Maximized" xfId="765"/>
    <cellStyle name="b" xfId="766"/>
    <cellStyle name="—_GS_Cash  (2)" xfId="767"/>
    <cellStyle name="_PRC Adjustments 021231_CCB.Dec03AuditPack.GL.V2" xfId="768"/>
    <cellStyle name="—_GS_Cash  (2)_Maxis_Model_1_final7.16" xfId="769"/>
    <cellStyle name="—_GS_Cash  (2)_Maxis_Model_1_final7.201" xfId="770"/>
    <cellStyle name="—_GS_Cash  (2)_Maxis_Model_1_Residential Broadband Financial Projection Model v8 Tier 1" xfId="771"/>
    <cellStyle name="—_GS_Cash  (2)_Maxis_Model_1_Residential Broadband Financial Projection Model v8 Tier 1_final7.16" xfId="772"/>
    <cellStyle name="—_GS_Cash  (2)_Maxis_Model_1_Residential Broadband Financial Projection Model v8 Tier 1_final7.201" xfId="773"/>
    <cellStyle name="—_GS_Cash  (2)_Maxis_Model_1_Residential Broadband Financial Projection Model v8 Tier 1_Residential Broadband Financial Projection Model v14" xfId="774"/>
    <cellStyle name="—_GS_Cash  (2)_Maxis_Model_1_Residential Broadband Financial Projection Model v8 Tier 1_Residential Broadband Financial Projection Model v14.3" xfId="775"/>
    <cellStyle name="—_GS_Cash  (2)_Maxis_Model_1_Residential Broadband Financial Projection Model v8 Tier 1_Residential Broadband Financial Projection Model v14.3_final7.16" xfId="776"/>
    <cellStyle name="—_GS_Cash  (2)_Maxis_Model_1_Residential Broadband Financial Projection Model v8 Tier 1_Residential Broadband Financial Projection Model v14.3_final7.201" xfId="777"/>
    <cellStyle name="—_GS_Cash  (2)_Maxis_Model_1_Residential Broadband Financial Projection Model v8 Tier 1_Residential Broadband Financial Projection Model v14_final7.16" xfId="778"/>
    <cellStyle name="—_GS_Cash  (2)_Maxis_Model_1_Residential Broadband Financial Projection Model v8 Tier 1_Residential Broadband Financial Projection Model v14_final7.201" xfId="779"/>
    <cellStyle name="—_GS_Cash  (2)_Maxis_Model_1_Residential Broadband Financial Projection Model v8 Tier 2" xfId="780"/>
    <cellStyle name="—_GS_Cash  (2)_Maxis_Model_1_Residential Broadband Financial Projection Model v8 Tier 2_final7.201" xfId="781"/>
    <cellStyle name="—_GS_Cash  (2)_Maxis_Model_1_Residential Broadband Financial Projection Model v8 Tier 2_Residential Broadband Financial Projection Model v14" xfId="782"/>
    <cellStyle name="Accent3 - 60%" xfId="783"/>
    <cellStyle name="—_GS_Cash  (2)_Maxis_Model_1_Residential Broadband Financial Projection Model v8 Tier 2_Residential Broadband Financial Projection Model v14.3" xfId="784"/>
    <cellStyle name="—_GS_Cash  (2)_Maxis_Model_1_Residential Broadband Financial Projection Model v8 Tier 2_Residential Broadband Financial Projection Model v14.3_final7.16" xfId="785"/>
    <cellStyle name="—_GS_Cash  (2)_Maxis_Model_1_Residential Broadband Financial Projection Model v8 Tier 2_Residential Broadband Financial Projection Model v14.3_final7.201" xfId="786"/>
    <cellStyle name="—_GS_Cash  (2)_Maxis_Model_1_Residential Broadband Financial Projection Model v8 Tier 2_Residential Broadband Financial Projection Model v14_final7.16" xfId="787"/>
    <cellStyle name="—_GS_Cash  (2)_Maxis_Model_1_Residential Broadband Financial Projection Model v8 Tier 2_Residential Broadband Financial Projection Model v14_final7.201" xfId="788"/>
    <cellStyle name="—_GS_Cash  (2)_Maxis_Model_1_Residential Broadband Financial Projection Model v8 Tier 3" xfId="789"/>
    <cellStyle name="—_GS_Cash  (2)_Maxis_Model_1_Residential Broadband Financial Projection Model v8 Tier 3_final7.16" xfId="790"/>
    <cellStyle name="—_GS_Cash  (2)_Maxis_Model_1_Residential Broadband Financial Projection Model v8 Tier 3_final7.201" xfId="791"/>
    <cellStyle name="_Part III.200406.Loan and Liabilities details.(Site Name)_KPMG original version_审计评估联合申报明细表－GG" xfId="792"/>
    <cellStyle name="—_GS_Cash  (2)_Maxis_Model_1_Residential Broadband Financial Projection Model v8 Tier 3_Residential Broadband Financial Projection Model v14" xfId="793"/>
    <cellStyle name="—_GS_Cash  (2)_Maxis_Model_1_Residential Broadband Financial Projection Model v8 Tier 3_Residential Broadband Financial Projection Model v14.3" xfId="794"/>
    <cellStyle name="—_GS_Cash  (2)_Maxis_Model_1_Residential Broadband Financial Projection Model v8 Tier 3_Residential Broadband Financial Projection Model v14.3_final7.16" xfId="795"/>
    <cellStyle name="—_GS_Cash  (2)_Maxis_Model_1_Residential Broadband Financial Projection Model v8 Tier 3_Residential Broadband Financial Projection Model v14.3_final7.201" xfId="796"/>
    <cellStyle name="—_GS_Cash  (2)_Maxis_Model_1_Residential Broadband Financial Projection Model v8 Tier 3_Residential Broadband Financial Projection Model v14_final7.16" xfId="797"/>
    <cellStyle name="—_GS_Cash _Maxis_Model_1" xfId="798"/>
    <cellStyle name="—_GS_Cash _Maxis_Model_1_final7.16" xfId="799"/>
    <cellStyle name="—_GS_Cash _Maxis_Model_1_final7.201" xfId="800"/>
    <cellStyle name="—_GS_Cash _Maxis_Model_1_Residential Broadband Financial Projection Model v8 Tier 1" xfId="801"/>
    <cellStyle name="寘嬫愗傝_!!!GO" xfId="802"/>
    <cellStyle name="—_GS_Cash _Maxis_Model_1_Residential Broadband Financial Projection Model v8 Tier 1_final7.16" xfId="803"/>
    <cellStyle name="—_GS_Cash _Maxis_Model_1_Residential Broadband Financial Projection Model v8 Tier 1_final7.201" xfId="804"/>
    <cellStyle name="Fixed" xfId="805"/>
    <cellStyle name="—_GS_Cash _Maxis_Model_1_Residential Broadband Financial Projection Model v8 Tier 1_Residential Broadband Financial Projection Model v14" xfId="806"/>
    <cellStyle name="—_GS_Cash _Maxis_Model_1_Residential Broadband Financial Projection Model v8 Tier 1_Residential Broadband Financial Projection Model v14.3" xfId="807"/>
    <cellStyle name="—_GS_Cash _Maxis_Model_1_Residential Broadband Financial Projection Model v8 Tier 1_Residential Broadband Financial Projection Model v14.3_final7.16" xfId="808"/>
    <cellStyle name="—_GS_Cash _Maxis_Model_1_Residential Broadband Financial Projection Model v8 Tier 1_Residential Broadband Financial Projection Model v14.3_final7.201" xfId="809"/>
    <cellStyle name="—_GS_Cash _Maxis_Model_1_Residential Broadband Financial Projection Model v8 Tier 1_Residential Broadband Financial Projection Model v14_final7.16" xfId="810"/>
    <cellStyle name="—_GS_Cash _Maxis_Model_1_Residential Broadband Financial Projection Model v8 Tier 1_Residential Broadband Financial Projection Model v14_final7.201" xfId="811"/>
    <cellStyle name="Accent5 - 20%" xfId="812"/>
    <cellStyle name="—_GS_Cash _Maxis_Model_1_Residential Broadband Financial Projection Model v8 Tier 2" xfId="813"/>
    <cellStyle name="—_GS_Cash _Maxis_Model_1_Residential Broadband Financial Projection Model v8 Tier 2_final7.16" xfId="814"/>
    <cellStyle name="—_GS_Cash _Maxis_Model_1_Residential Broadband Financial Projection Model v8 Tier 2_final7.201" xfId="815"/>
    <cellStyle name="—_GS_Cash _Maxis_Model_1_Residential Broadband Financial Projection Model v8 Tier 2_Residential Broadband Financial Projection Model v14" xfId="816"/>
    <cellStyle name="—_GS_Cash _Maxis_Model_1_Residential Broadband Financial Projection Model v8 Tier 2_Residential Broadband Financial Projection Model v14.3" xfId="817"/>
    <cellStyle name="—_GS_Cash _Maxis_Model_1_Residential Broadband Financial Projection Model v8 Tier 2_Residential Broadband Financial Projection Model v14.3_final7.16" xfId="818"/>
    <cellStyle name="—_GS_Cash _Maxis_Model_1_Residential Broadband Financial Projection Model v8 Tier 2_Residential Broadband Financial Projection Model v14.3_final7.201" xfId="819"/>
    <cellStyle name="—_GS_Cash _Maxis_Model_1_Residential Broadband Financial Projection Model v8 Tier 2_Residential Broadband Financial Projection Model v14_final7.16" xfId="820"/>
    <cellStyle name="—_GS_Cash _Maxis_Model_1_Residential Broadband Financial Projection Model v8 Tier 2_Residential Broadband Financial Projection Model v14_final7.201" xfId="821"/>
    <cellStyle name="_IAS Adjustments021231_CCB.HO.New TB template.PRC Sorting.040210_CCB.Dec03AuditPack.GL.V2" xfId="822"/>
    <cellStyle name="—_GS_Cash _Maxis_Model_1_Residential Broadband Financial Projection Model v8 Tier 3" xfId="823"/>
    <cellStyle name="—_GS_PNL_Maxis_Model_1_Residential Broadband Financial Projection Model v8 Tier 1" xfId="824"/>
    <cellStyle name="—_GS_Cash _Maxis_Model_1_Residential Broadband Financial Projection Model v8 Tier 3_final7.201" xfId="825"/>
    <cellStyle name="_成本法评估审计联合申报明细表" xfId="826"/>
    <cellStyle name="—_GS_Cash _Maxis_Model_1_Residential Broadband Financial Projection Model v8 Tier 3_Residential Broadband Financial Projection Model v14" xfId="827"/>
    <cellStyle name="—_GS_Cash _Maxis_Model_1_Residential Broadband Financial Projection Model v8 Tier 3_Residential Broadband Financial Projection Model v14.3" xfId="828"/>
    <cellStyle name="—_GS_Cash _Maxis_Model_1_Residential Broadband Financial Projection Model v8 Tier 3_Residential Broadband Financial Projection Model v14.3_final7.16" xfId="829"/>
    <cellStyle name="—_GS_Cash _Maxis_Model_1_Residential Broadband Financial Projection Model v8 Tier 3_Residential Broadband Financial Projection Model v14.3_final7.201" xfId="830"/>
    <cellStyle name="—_GS_Cash _Maxis_Model_1_Residential Broadband Financial Projection Model v8 Tier 3_Residential Broadband Financial Projection Model v14_final7.201" xfId="831"/>
    <cellStyle name="20% - 着色 2 2" xfId="832"/>
    <cellStyle name="—_GS_DCF_Maxis_Model_1" xfId="833"/>
    <cellStyle name="Assumption" xfId="834"/>
    <cellStyle name="—_GS_DCF_Maxis_Model_1_final7.16" xfId="835"/>
    <cellStyle name="—_GS_DCF_Maxis_Model_1_final7.201" xfId="836"/>
    <cellStyle name="—_GS_DCF_Maxis_Model_1_Residential Broadband Financial Projection Model v8 Tier 1" xfId="837"/>
    <cellStyle name="—_GS_DCF_Maxis_Model_1_Residential Broadband Financial Projection Model v8 Tier 1_final7.16" xfId="838"/>
    <cellStyle name="—_GS_DCF_Maxis_Model_1_Residential Broadband Financial Projection Model v8 Tier 1_final7.201" xfId="839"/>
    <cellStyle name="—_GS_DCF_Maxis_Model_1_Residential Broadband Financial Projection Model v8 Tier 1_Residential Broadband Financial Projection Model v14.3" xfId="840"/>
    <cellStyle name="—_GS_DCF_Maxis_Model_1_Residential Broadband Financial Projection Model v8 Tier 1_Residential Broadband Financial Projection Model v14.3_final7.16" xfId="841"/>
    <cellStyle name="—_GS_DCF_Maxis_Model_1_Residential Broadband Financial Projection Model v8 Tier 1_Residential Broadband Financial Projection Model v14_final7.16" xfId="842"/>
    <cellStyle name="—_GS_DCF_Maxis_Model_1_Residential Broadband Financial Projection Model v8 Tier 1_Residential Broadband Financial Projection Model v14_final7.201" xfId="843"/>
    <cellStyle name="—_GS_DCF_Maxis_Model_1_Residential Broadband Financial Projection Model v8 Tier 2_final7.201" xfId="844"/>
    <cellStyle name="—_GS_DCF_Maxis_Model_1_Residential Broadband Financial Projection Model v8 Tier 2_Residential Broadband Financial Projection Model v14" xfId="845"/>
    <cellStyle name="超链接 4" xfId="846"/>
    <cellStyle name="—_GS_DCF_Maxis_Model_1_Residential Broadband Financial Projection Model v8 Tier 2_Residential Broadband Financial Projection Model v14.3" xfId="847"/>
    <cellStyle name="—_GS_DCF_Maxis_Model_1_Residential Broadband Financial Projection Model v8 Tier 2_Residential Broadband Financial Projection Model v14.3_final7.16" xfId="848"/>
    <cellStyle name="_IAS Adjustments021231_CCB.HO.New TB template.CCB PRC IAS Sorting.040223 trial run" xfId="849"/>
    <cellStyle name="—_GS_DCF_Maxis_Model_1_Residential Broadband Financial Projection Model v8 Tier 2_Residential Broadband Financial Projection Model v14.3_final7.201" xfId="850"/>
    <cellStyle name="—_GS_DCF_Maxis_Model_1_Residential Broadband Financial Projection Model v8 Tier 2_Residential Broadband Financial Projection Model v14_final7.16" xfId="851"/>
    <cellStyle name="—_GS_DCF_Maxis_Model_1_Residential Broadband Financial Projection Model v8 Tier 3" xfId="852"/>
    <cellStyle name="—_GS_DCF_Maxis_Model_1_Residential Broadband Financial Projection Model v8 Tier 3_final7.16" xfId="853"/>
    <cellStyle name="—_Maxis_Model_1_Residential Broadband Financial Projection Model v8 Tier 3_Residential Broadband Financial Projection Model v14" xfId="854"/>
    <cellStyle name="—_GS_DCF_Maxis_Model_1_Residential Broadband Financial Projection Model v8 Tier 3_final7.201" xfId="855"/>
    <cellStyle name="—_GS_DCF_Maxis_Model_1_Residential Broadband Financial Projection Model v8 Tier 3_Residential Broadband Financial Projection Model v14.3" xfId="856"/>
    <cellStyle name="—_GS_DCF_Maxis_Model_1_Residential Broadband Financial Projection Model v8 Tier 3_Residential Broadband Financial Projection Model v14.3_final7.16" xfId="857"/>
    <cellStyle name="Link Currency (0)" xfId="858"/>
    <cellStyle name="—_GS_DCF_Maxis_Model_1_Residential Broadband Financial Projection Model v8 Tier 3_Residential Broadband Financial Projection Model v14.3_final7.201" xfId="859"/>
    <cellStyle name="—_GS_DCF_Maxis_Model_1_Residential Broadband Financial Projection Model v8 Tier 3_Residential Broadband Financial Projection Model v14_final7.16" xfId="860"/>
    <cellStyle name="_Part III.200406.Loan and Liabilities details.(Site Name)_Shenhua PBC package 050530" xfId="861"/>
    <cellStyle name="—_GS_DCF_Maxis_Model_1_Residential Broadband Financial Projection Model v8 Tier 3_Residential Broadband Financial Projection Model v14_final7.201" xfId="862"/>
    <cellStyle name="—_GS_PNL" xfId="863"/>
    <cellStyle name="—_GS_PNL_Maxis_Model_1" xfId="864"/>
    <cellStyle name="—_GS_PNL_Maxis_Model_1_Residential Broadband Financial Projection Model v8 Tier 1_final7.16" xfId="865"/>
    <cellStyle name="_新华航空现金流预测060714初定送神华(回收营运资金)" xfId="866"/>
    <cellStyle name="—_GS_PNL_Maxis_Model_1_Residential Broadband Financial Projection Model v8 Tier 1_Residential Broadband Financial Projection Model v14" xfId="867"/>
    <cellStyle name="—_GS_PNL_Maxis_Model_1_Residential Broadband Financial Projection Model v8 Tier 1_Residential Broadband Financial Projection Model v14.3" xfId="868"/>
    <cellStyle name="—_GS_PNL_Maxis_Model_1_Residential Broadband Financial Projection Model v8 Tier 1_Residential Broadband Financial Projection Model v14.3_final7.16" xfId="869"/>
    <cellStyle name="—_GS_PNL_Maxis_Model_1_Residential Broadband Financial Projection Model v8 Tier 1_Residential Broadband Financial Projection Model v14.3_final7.201" xfId="870"/>
    <cellStyle name="Accent2 - 20%" xfId="871"/>
    <cellStyle name="—_GS_PNL_Maxis_Model_1_Residential Broadband Financial Projection Model v8 Tier 1_Residential Broadband Financial Projection Model v14_final7.201" xfId="872"/>
    <cellStyle name="—_GS_PNL_Maxis_Model_1_Residential Broadband Financial Projection Model v8 Tier 2" xfId="873"/>
    <cellStyle name="—_GS_PNL_Maxis_Model_1_Residential Broadband Financial Projection Model v8 Tier 2_final7.16" xfId="874"/>
    <cellStyle name="—_GS_PNL_Maxis_Model_1_Residential Broadband Financial Projection Model v8 Tier 2_final7.201" xfId="875"/>
    <cellStyle name="—_GS_PNL_Maxis_Model_1_Residential Broadband Financial Projection Model v8 Tier 2_Residential Broadband Financial Projection Model v14" xfId="876"/>
    <cellStyle name="0,0_x000d__x000a_NA_x000d__x000a_" xfId="877"/>
    <cellStyle name="—_GS_PNL_Maxis_Model_1_Residential Broadband Financial Projection Model v8 Tier 2_Residential Broadband Financial Projection Model v14.3" xfId="878"/>
    <cellStyle name="_预测" xfId="879"/>
    <cellStyle name="—_GS_PNL_Maxis_Model_1_Residential Broadband Financial Projection Model v8 Tier 2_Residential Broadband Financial Projection Model v14.3_final7.16" xfId="880"/>
    <cellStyle name="—_GS_PNL_Maxis_Model_1_Residential Broadband Financial Projection Model v8 Tier 2_Residential Broadband Financial Projection Model v14.3_final7.201" xfId="881"/>
    <cellStyle name="F7" xfId="882"/>
    <cellStyle name="—_GS_PNL_Maxis_Model_1_Residential Broadband Financial Projection Model v8 Tier 2_Residential Broadband Financial Projection Model v14_final7.16" xfId="883"/>
    <cellStyle name="—_GS_PNL_Maxis_Model_1_Residential Broadband Financial Projection Model v8 Tier 2_Residential Broadband Financial Projection Model v14_final7.201" xfId="884"/>
    <cellStyle name="c_铝厂现金流1122B" xfId="885"/>
    <cellStyle name="—_GS_PNL_Maxis_Model_1_Residential Broadband Financial Projection Model v8 Tier 3" xfId="886"/>
    <cellStyle name="—_GS_PNL_Maxis_Model_1_Residential Broadband Financial Projection Model v8 Tier 3_final7.16" xfId="887"/>
    <cellStyle name="桁区切り [0.00]_１１月価格表" xfId="888"/>
    <cellStyle name="—_GS_PNL_Maxis_Model_1_Residential Broadband Financial Projection Model v8 Tier 3_final7.201" xfId="889"/>
    <cellStyle name="Black" xfId="890"/>
    <cellStyle name="—_GS_PNL_Maxis_Model_1_Residential Broadband Financial Projection Model v8 Tier 3_Residential Broadband Financial Projection Model v14" xfId="891"/>
    <cellStyle name="—_GS_PNL_Maxis_Model_1_Residential Broadband Financial Projection Model v8 Tier 3_Residential Broadband Financial Projection Model v14.3" xfId="892"/>
    <cellStyle name="Normal2" xfId="893"/>
    <cellStyle name="—_GS_PNL_Maxis_Model_1_Residential Broadband Financial Projection Model v8 Tier 3_Residential Broadband Financial Projection Model v14.3_final7.16" xfId="894"/>
    <cellStyle name="输出 2" xfId="895"/>
    <cellStyle name="0.0%" xfId="896"/>
    <cellStyle name="—_GS_PNL_Maxis_Model_1_Residential Broadband Financial Projection Model v8 Tier 3_Residential Broadband Financial Projection Model v14.3_final7.201" xfId="897"/>
    <cellStyle name="—_GS_PNL_Maxis_Model_1_Residential Broadband Financial Projection Model v8 Tier 3_Residential Broadband Financial Projection Model v14_final7.201" xfId="898"/>
    <cellStyle name="Table Units" xfId="899"/>
    <cellStyle name="_Heading" xfId="900"/>
    <cellStyle name="_Highlight" xfId="901"/>
    <cellStyle name="_IAS Adjustments011231" xfId="902"/>
    <cellStyle name="_IAS Adjustments011231_CCB.Dec03AuditPack.GL.V2" xfId="903"/>
    <cellStyle name="0%" xfId="904"/>
    <cellStyle name="_IAS Adjustments011231_CCB.GLAudit Package.040114" xfId="905"/>
    <cellStyle name="_IAS Adjustments011231_CCB.GLAudit Package.040114_CCB.Dec03AuditPack.GL.V2" xfId="906"/>
    <cellStyle name="_IAS Adjustments011231_CCB.HO.New TB template.CCB PRC IAS Sorting.040223 trial run" xfId="907"/>
    <cellStyle name="_IAS Adjustments011231_CCB.HO.New TB template.CCB PRC IAS Sorting.040223 trial run_CCB.Dec03AuditPack.GL.V2" xfId="908"/>
    <cellStyle name="—_Maxis_Model_1_Residential Broadband Financial Projection Model v8 Tier 1_Residential Broadband Financial Projection Model v14_final7.16" xfId="909"/>
    <cellStyle name="_IAS Adjustments011231_CCB.HO.New TB template.IAS Sorting.040210" xfId="910"/>
    <cellStyle name="_IAS Adjustments011231_CCB.HO.New TB template.IAS Sorting.040210_CCB.Dec03AuditPack.GL.V2" xfId="911"/>
    <cellStyle name="_IAS Adjustments011231_CCB.HO.New TB template.PRC Sorting.040210" xfId="912"/>
    <cellStyle name="_IAS Adjustments011231_CCB.HO.New TB template.PRC Sorting.040210_CCB.Dec03AuditPack.GL.V2" xfId="913"/>
    <cellStyle name="_IAS Adjustments021231" xfId="914"/>
    <cellStyle name="_IAS Adjustments021231_CCB.Dec03AuditPack.GL.V2" xfId="915"/>
    <cellStyle name="_IAS Adjustments021231_CCB.GLAudit Package.040114" xfId="916"/>
    <cellStyle name="_IAS Adjustments021231_CCB.HO.New TB template.CCB PRC IAS Sorting.040223 trial run_CCB.Dec03AuditPack.GL.V2" xfId="917"/>
    <cellStyle name="_IAS Adjustments021231_CCB.HO.New TB template.IAS Sorting.040210" xfId="918"/>
    <cellStyle name="Normalny_Arkusz1" xfId="919"/>
    <cellStyle name="_IAS Adjustments021231_CCB.HO.New TB template.IAS Sorting.040210_CCB.Dec03AuditPack.GL.V2" xfId="920"/>
    <cellStyle name="_IAS Adjustments021231_CCB.HO.New TB template.PRC Sorting.040210" xfId="921"/>
    <cellStyle name="_IAS Adjustments030630_CCB.GLAudit Package.040114" xfId="922"/>
    <cellStyle name="常规 2 2 2" xfId="923"/>
    <cellStyle name="_IAS Adjustments030630_CCB.GLAudit Package.040114_CCB.Dec03AuditPack.GL.V2" xfId="924"/>
    <cellStyle name="_IAS Adjustments030630_CCB.HO.New TB template.CCB PRC IAS Sorting.040223 trial run_CCB.Dec03AuditPack.GL.V2" xfId="925"/>
    <cellStyle name="_IAS Adjustments030630_CCB.HO.New TB template.IAS Sorting.040210" xfId="926"/>
    <cellStyle name="{Z'0000(1 dec)}" xfId="927"/>
    <cellStyle name="_IAS Adjustments030630_CCB.HO.New TB template.IAS Sorting.040210_CCB.Dec03AuditPack.GL.V2" xfId="928"/>
    <cellStyle name="_IAS Adjustments030630_CCB.HO.New TB template.PRC Sorting.040210" xfId="929"/>
    <cellStyle name="_IAS Adjustments030630_CCB.HO.New TB template.PRC Sorting.040210_CCB.Dec03AuditPack.GL.V2" xfId="930"/>
    <cellStyle name="_KPMG original version" xfId="931"/>
    <cellStyle name="_KPMG original version_(中企华)审计评估联合申报明细表.V1" xfId="932"/>
    <cellStyle name="_KPMG original version_附表1-审计评估联合申报明细表630新" xfId="933"/>
    <cellStyle name="_KPMG original version_附件1：审计评估联合申报明细表" xfId="934"/>
    <cellStyle name="_KPMG original version_评估明细表(新准则)电力" xfId="935"/>
    <cellStyle name="_KPMG original version_审计评估联合申报明细表－GG" xfId="936"/>
    <cellStyle name="_long term loan - others 300504_(中企华)审计评估联合申报明细表.V1" xfId="937"/>
    <cellStyle name="_long term loan - others 300504_KPMG original version" xfId="938"/>
    <cellStyle name="_long term loan - others 300504_KPMG original version_附表1-审计评估联合申报明细表630新" xfId="939"/>
    <cellStyle name="_long term loan - others 300504_KPMG original version_附件1：审计评估联合申报明细表" xfId="940"/>
    <cellStyle name="_long term loan - others 300504_KPMG original version_评估明细表(新准则)电力" xfId="941"/>
    <cellStyle name="Topheader" xfId="942"/>
    <cellStyle name="_long term loan - others 300504_KPMG original version_评估明细表(新准则)电力0630" xfId="943"/>
    <cellStyle name="_long term loan - others 300504_KPMG original version_审计评估联合申报明细表－GG" xfId="944"/>
    <cellStyle name="_long term loan - others 300504_Shenhua PBC package 050530" xfId="945"/>
    <cellStyle name="_long term loan - others 300504_Shenhua PBC package 050530_(中企华)审计评估联合申报明细表.V1" xfId="946"/>
    <cellStyle name="Comma  - Style1" xfId="947"/>
    <cellStyle name="_long term loan - others 300504_Shenhua PBC package 050530_附表1-审计评估联合申报明细表630新" xfId="948"/>
    <cellStyle name="_long term loan - others 300504_Shenhua PBC package 050530_附件1：审计评估联合申报明细表" xfId="949"/>
    <cellStyle name="_long term loan - others 300504_Shenhua PBC package 050530_评估明细表(新准则)电力" xfId="950"/>
    <cellStyle name="_long term loan - others 300504_Shenhua PBC package 050530_评估明细表(新准则)电力0630" xfId="951"/>
    <cellStyle name="_long term loan - others 300504_Shenhua PBC package 050530_审计评估联合申报明细表－GG" xfId="952"/>
    <cellStyle name="_long term loan - others 300504_附件1：审计评估联合申报明细表" xfId="953"/>
    <cellStyle name="Table Title" xfId="954"/>
    <cellStyle name="_long term loan - others 300504_评估明细表(新准则)电力" xfId="955"/>
    <cellStyle name="_long term loan - others 300504_评估明细表(新准则)电力0630" xfId="956"/>
    <cellStyle name="—_Maxis_Model_1_Residential Broadband Financial Projection Model v8 Tier 1" xfId="957"/>
    <cellStyle name="_long term loan - others 300504_审计评估联合申报明细表－GG" xfId="958"/>
    <cellStyle name="_long term loan - others 300504_审计调查表.V3" xfId="959"/>
    <cellStyle name="—_Maxis_Model_1" xfId="960"/>
    <cellStyle name="—_Maxis_Model_1_final7.16" xfId="961"/>
    <cellStyle name="믅됞 [0.00]_PRODUCT DETAIL Q1" xfId="962"/>
    <cellStyle name="—_Maxis_Model_1_final7.201" xfId="963"/>
    <cellStyle name="—_Maxis_Model_1_Residential Broadband Financial Projection Model v8 Tier 1_final7.16" xfId="964"/>
    <cellStyle name="—_Maxis_Model_1_Residential Broadband Financial Projection Model v8 Tier 1_final7.201" xfId="965"/>
    <cellStyle name="—_Maxis_Model_1_Residential Broadband Financial Projection Model v8 Tier 1_Residential Broadband Financial Projection Model v14" xfId="966"/>
    <cellStyle name="20% - 着色 6 2" xfId="967"/>
    <cellStyle name="—_Maxis_Model_1_Residential Broadband Financial Projection Model v8 Tier 1_Residential Broadband Financial Projection Model v14.3" xfId="968"/>
    <cellStyle name="—_Maxis_Model_1_Residential Broadband Financial Projection Model v8 Tier 1_Residential Broadband Financial Projection Model v14.3_final7.16" xfId="969"/>
    <cellStyle name="—_Maxis_Model_1_Residential Broadband Financial Projection Model v8 Tier 1_Residential Broadband Financial Projection Model v14.3_final7.201" xfId="970"/>
    <cellStyle name="—_Maxis_Model_1_Residential Broadband Financial Projection Model v8 Tier 1_Residential Broadband Financial Projection Model v14_final7.201" xfId="971"/>
    <cellStyle name="—_Maxis_Model_1_Residential Broadband Financial Projection Model v8 Tier 2_final7.201" xfId="972"/>
    <cellStyle name="—_Maxis_Model_1_Residential Broadband Financial Projection Model v8 Tier 2_Residential Broadband Financial Projection Model v14" xfId="973"/>
    <cellStyle name="—_Maxis_Model_1_Residential Broadband Financial Projection Model v8 Tier 2_Residential Broadband Financial Projection Model v14.3_final7.16" xfId="974"/>
    <cellStyle name="Calc Currency (0)" xfId="975"/>
    <cellStyle name="—_Maxis_Model_1_Residential Broadband Financial Projection Model v8 Tier 2_Residential Broadband Financial Projection Model v14_final7.16" xfId="976"/>
    <cellStyle name="—_Maxis_Model_1_Residential Broadband Financial Projection Model v8 Tier 2_Residential Broadband Financial Projection Model v14_final7.201" xfId="977"/>
    <cellStyle name="—_Maxis_Model_1_Residential Broadband Financial Projection Model v8 Tier 3" xfId="978"/>
    <cellStyle name="—_Maxis_Model_1_Residential Broadband Financial Projection Model v8 Tier 3_final7.16" xfId="979"/>
    <cellStyle name="—_Maxis_Model_1_Residential Broadband Financial Projection Model v8 Tier 3_final7.201" xfId="980"/>
    <cellStyle name="Model" xfId="981"/>
    <cellStyle name="Column$Headings" xfId="982"/>
    <cellStyle name="—_Maxis_Model_1_Residential Broadband Financial Projection Model v8 Tier 3_Residential Broadband Financial Projection Model v14.3_final7.16" xfId="983"/>
    <cellStyle name="常规 3 2" xfId="984"/>
    <cellStyle name="—_Maxis_Model_1_Residential Broadband Financial Projection Model v8 Tier 3_Residential Broadband Financial Projection Model v14.3_final7.201" xfId="985"/>
    <cellStyle name="—_Maxis_Model_1_Residential Broadband Financial Projection Model v8 Tier 3_Residential Broadband Financial Projection Model v14_final7.16" xfId="986"/>
    <cellStyle name="Company Name" xfId="987"/>
    <cellStyle name="—_Maxis_Model_1_Residential Broadband Financial Projection Model v8 Tier 3_Residential Broadband Financial Projection Model v14_final7.201" xfId="988"/>
    <cellStyle name="_MultipleSpace" xfId="989"/>
    <cellStyle name="_norma1" xfId="990"/>
    <cellStyle name="_Part III.200406.Loan and Liabilities details.(Site Name)" xfId="991"/>
    <cellStyle name="_Part III.200406.Loan and Liabilities details.(Site Name)_(中企华)审计评估联合申报明细表.V1" xfId="992"/>
    <cellStyle name="_Part III.200406.Loan and Liabilities details.(Site Name)_KPMG original version" xfId="993"/>
    <cellStyle name="_Part III.200406.Loan and Liabilities details.(Site Name)_KPMG original version_附表1-审计评估联合申报明细表630新" xfId="994"/>
    <cellStyle name="_Part III.200406.Loan and Liabilities details.(Site Name)_KPMG original version_附件1：审计评估联合申报明细表" xfId="995"/>
    <cellStyle name="_Part III.200406.Loan and Liabilities details.(Site Name)_KPMG original version_评估明细表(新准则)电力" xfId="996"/>
    <cellStyle name="_Part III.200406.Loan and Liabilities details.(Site Name)_Shenhua PBC package 050530_附表1-审计评估联合申报明细表630新" xfId="997"/>
    <cellStyle name="_Part III.200406.Loan and Liabilities details.(Site Name)_Shenhua PBC package 050530_附件1：审计评估联合申报明细表" xfId="998"/>
    <cellStyle name="_PercentSpace" xfId="999"/>
    <cellStyle name="_Part III.200406.Loan and Liabilities details.(Site Name)_Shenhua PBC package 050530_评估明细表(新准则)电力" xfId="1000"/>
    <cellStyle name="常规 2 34" xfId="1001"/>
    <cellStyle name="常规 2 29" xfId="1002"/>
    <cellStyle name="_Part III.200406.Loan and Liabilities details.(Site Name)_Shenhua PBC package 050530_审计评估联合申报明细表－GG" xfId="1003"/>
    <cellStyle name="常规 2 33" xfId="1004"/>
    <cellStyle name="常规 2 28" xfId="1005"/>
    <cellStyle name="Percent.1" xfId="1006"/>
    <cellStyle name="_Part III.200406.Loan and Liabilities details.(Site Name)_附表1-审计评估联合申报明细表630新" xfId="1007"/>
    <cellStyle name="_Part III.200406.Loan and Liabilities details.(Site Name)_附件1：审计评估联合申报明细表" xfId="1008"/>
    <cellStyle name="数量" xfId="1009"/>
    <cellStyle name="Normal (%)" xfId="1010"/>
    <cellStyle name="_Part III.200406.Loan and Liabilities details.(Site Name)_评估明细表(新准则)电力" xfId="1011"/>
    <cellStyle name="_Part III.200406.Loan and Liabilities details.(Site Name)_评估明细表(新准则)电力0630" xfId="1012"/>
    <cellStyle name="常规 6 2" xfId="1013"/>
    <cellStyle name="_Part III.200406.Loan and Liabilities details.(Site Name)_审计评估联合申报明细表－GG" xfId="1014"/>
    <cellStyle name="_Part III.200406.Loan and Liabilities details.(Site Name)_审计调查表.V3" xfId="1015"/>
    <cellStyle name="_PBC content" xfId="1016"/>
    <cellStyle name="_PBC-assets1" xfId="1017"/>
    <cellStyle name="_PL" xfId="1018"/>
    <cellStyle name="{Z'0000(4 dec)}" xfId="1019"/>
    <cellStyle name="_PRC Adjustments 011231" xfId="1020"/>
    <cellStyle name="_PRC Adjustments 011231_CCB.Dec03AuditPack.GL.V2" xfId="1021"/>
    <cellStyle name="_PRC Adjustments 011231_CCB.GLAudit Package.040114" xfId="1022"/>
    <cellStyle name="_PRC Adjustments 011231_CCB.GLAudit Package.040114_CCB.Dec03AuditPack.GL.V2" xfId="1023"/>
    <cellStyle name="_PRC Adjustments 011231_CCB.HO.New TB template.CCB PRC IAS Sorting.040223 trial run_CCB.Dec03AuditPack.GL.V2" xfId="1024"/>
    <cellStyle name="_PRC Adjustments 011231_CCB.HO.New TB template.IAS Sorting.040210" xfId="1025"/>
    <cellStyle name="_PRC Adjustments 011231_CCB.HO.New TB template.IAS Sorting.040210_CCB.Dec03AuditPack.GL.V2" xfId="1026"/>
    <cellStyle name="_PRC Adjustments 011231_CCB.HO.New TB template.PRC Sorting.040210" xfId="1027"/>
    <cellStyle name="_PRC Adjustments 011231_CCB.HO.New TB template.PRC Sorting.040210_CCB.Dec03AuditPack.GL.V2" xfId="1028"/>
    <cellStyle name="Comma0 - Modelo1" xfId="1029"/>
    <cellStyle name="_PRC Adjustments 021231" xfId="1030"/>
    <cellStyle name="EY House" xfId="1031"/>
    <cellStyle name="_PRC Adjustments 021231_CCB.GLAudit Package.040114" xfId="1032"/>
    <cellStyle name="_PRC Adjustments 021231_CCB.GLAudit Package.040114_CCB.Dec03AuditPack.GL.V2" xfId="1033"/>
    <cellStyle name="_PRC Adjustments 021231_CCB.HO.New TB template.CCB PRC IAS Sorting.040223 trial run" xfId="1034"/>
    <cellStyle name="_三九集团收益法调查表（九恒2006年8月）" xfId="1035"/>
    <cellStyle name="_PRC Adjustments 021231_CCB.HO.New TB template.CCB PRC IAS Sorting.040223 trial run_CCB.Dec03AuditPack.GL.V2" xfId="1036"/>
    <cellStyle name="_PRC Adjustments 021231_CCB.HO.New TB template.IAS Sorting.040210" xfId="1037"/>
    <cellStyle name="_PRC Adjustments 021231_CCB.HO.New TB template.PRC Sorting.040210" xfId="1038"/>
    <cellStyle name="_PRC Adjustments 021231_CCB.HO.New TB template.PRC Sorting.040210_CCB.Dec03AuditPack.GL.V2" xfId="1039"/>
    <cellStyle name="_PRC Adjustments 030630" xfId="1040"/>
    <cellStyle name="AA NORMAL" xfId="1041"/>
    <cellStyle name="_PRC Adjustments 030630_CCB.Dec03AuditPack.GL.V2" xfId="1042"/>
    <cellStyle name="_PRC Adjustments 030630_CCB.GLAudit Package.040114" xfId="1043"/>
    <cellStyle name="_PRC Adjustments 030630_CCB.GLAudit Package.040114_CCB.Dec03AuditPack.GL.V2" xfId="1044"/>
    <cellStyle name="_PRC Adjustments 030630_CCB.HO.New TB template.CCB PRC IAS Sorting.040223 trial run" xfId="1045"/>
    <cellStyle name="_PRC Adjustments 030630_CCB.HO.New TB template.CCB PRC IAS Sorting.040223 trial run_CCB.Dec03AuditPack.GL.V2" xfId="1046"/>
    <cellStyle name="_PRC Adjustments 030630_CCB.HO.New TB template.IAS Sorting.040210" xfId="1047"/>
    <cellStyle name="_PRC Adjustments 030630_CCB.HO.New TB template.IAS Sorting.040210_CCB.Dec03AuditPack.GL.V2" xfId="1048"/>
    <cellStyle name="_PRC Adjustments 030630_CCB.HO.New TB template.PRC Sorting.040210" xfId="1049"/>
    <cellStyle name="百分比 3 2 2" xfId="1050"/>
    <cellStyle name="_PRC Adjustments 030630_CCB.HO.New TB template.PRC Sorting.040210_CCB.Dec03AuditPack.GL.V2" xfId="1051"/>
    <cellStyle name="_profit forecast准则差异 0526－v2" xfId="1052"/>
    <cellStyle name="_Sailing Model-HK" xfId="1053"/>
    <cellStyle name="_Shenhua PBC package 050530" xfId="1054"/>
    <cellStyle name="_Shenhua PBC package 050530_附表1-审计评估联合申报明细表630新" xfId="1055"/>
    <cellStyle name="_Shenhua PBC package 050530_附件1：审计评估联合申报明细表" xfId="1056"/>
    <cellStyle name="_Shenhua PBC package 050530_评估明细表(新准则)电力0630" xfId="1057"/>
    <cellStyle name="千位分隔[0] 3" xfId="1058"/>
    <cellStyle name="_Shenhua PBC package 050530_审计评估联合申报明细表－GG" xfId="1059"/>
    <cellStyle name="_SubHeading" xfId="1060"/>
    <cellStyle name="_Table" xfId="1061"/>
    <cellStyle name="_TableHead" xfId="1062"/>
    <cellStyle name="_TableHeading" xfId="1063"/>
    <cellStyle name="_TableHeading_ICP_CSC_1Q_01_gStyle_5-30-2001" xfId="1064"/>
    <cellStyle name="_TableRowBorder" xfId="1065"/>
    <cellStyle name="_TableRowHead" xfId="1066"/>
    <cellStyle name="_TableRowHeading" xfId="1067"/>
    <cellStyle name="_TableSuperHead" xfId="1068"/>
    <cellStyle name="_TableSuperHeading_ICP_CSC_1Q_01_gStyle_5-30-2001" xfId="1069"/>
    <cellStyle name="_TableText" xfId="1070"/>
    <cellStyle name="_北仑土地汇总" xfId="1071"/>
    <cellStyle name="_电厂三张主表" xfId="1072"/>
    <cellStyle name="Currency$[0]" xfId="1073"/>
    <cellStyle name="_电信项目资产评估调查表06.4.30（收益法）-信息公司" xfId="1074"/>
    <cellStyle name="_东兴热电评估汇总表" xfId="1075"/>
    <cellStyle name="_房屋建筑评估申报表" xfId="1076"/>
    <cellStyle name="Percent[0]" xfId="1077"/>
    <cellStyle name="_非电力业务收益法申报表" xfId="1078"/>
    <cellStyle name="_新准则评估明细表" xfId="1079"/>
    <cellStyle name="_福建收入成本预测" xfId="1080"/>
    <cellStyle name="常规 11" xfId="1081"/>
    <cellStyle name="_附表1-资产评估成本法申报表0630" xfId="1082"/>
    <cellStyle name="_附件1：审计评估联合申报明细表" xfId="1083"/>
    <cellStyle name="_附件3：收益法申报表（煤炭行业）" xfId="1084"/>
    <cellStyle name="_副本PBC-liab &amp; equity-II" xfId="1085"/>
    <cellStyle name="_估值(DCF)尽职调查预测表(收益法)xin7.23" xfId="1086"/>
    <cellStyle name="KPMG Heading 3" xfId="1087"/>
    <cellStyle name="_固定资产评估明细表" xfId="1088"/>
    <cellStyle name="_广西新天德--收益法预测表" xfId="1089"/>
    <cellStyle name="_国电双辽发电厂1017（按原来模型）" xfId="1090"/>
    <cellStyle name="_国电双辽发电厂1019(feng)调整一年内到期长期借款" xfId="1091"/>
    <cellStyle name="_国电双辽发电公司1011" xfId="1092"/>
    <cellStyle name="_国电双辽发电公司1020(定)" xfId="1093"/>
    <cellStyle name="适中 2" xfId="1094"/>
    <cellStyle name="_国旅合并现金流（抵消后）" xfId="1095"/>
    <cellStyle name="_海航集团--航空公司评估表格(填表版）1" xfId="1096"/>
    <cellStyle name="_海南收入成本预测" xfId="1097"/>
    <cellStyle name="Moneda_10 AVERIAS MASIVAS + ANT" xfId="1098"/>
    <cellStyle name="_合并（武汉双鹤）" xfId="1099"/>
    <cellStyle name="百分比 9" xfId="1100"/>
    <cellStyle name="1,000x" xfId="1101"/>
    <cellStyle name="_评估申报表--老版－审计0000" xfId="1102"/>
    <cellStyle name="_评估申报表--老版－审计0000_04-雷沃动力收益法评估表2008-06(dxz)" xfId="1103"/>
    <cellStyle name="_评估申报表--老版－审计0000_Book1" xfId="1104"/>
    <cellStyle name="entry" xfId="1105"/>
    <cellStyle name="_评估申报表--老版－审计0000_宝源生物收益法模型表" xfId="1106"/>
    <cellStyle name="_评估申报表--老版－审计0000_宝源生物收益法模型表4-6" xfId="1107"/>
    <cellStyle name="_评估申报表--老版－审计0000_宝源生物收益法评估明细表4-10-1" xfId="1108"/>
    <cellStyle name="_评估申报表--老版－审计0000_宝源生物收益法评估明细表4-6" xfId="1109"/>
    <cellStyle name="_评估申报表--老版－审计0000_常州东芝收益法模型表-Toshiba折现率" xfId="1110"/>
    <cellStyle name="_评估申报表--老版－审计0000_电力企业收益法表格" xfId="1111"/>
    <cellStyle name="_评估申报表--老版－审计0000_收益法模型表" xfId="1112"/>
    <cellStyle name="n_EVP3.01" xfId="1113"/>
    <cellStyle name="_评估申报表--老版－审计0000_收益法模型表1" xfId="1114"/>
    <cellStyle name="_评估申报表--老版－审计0000_特车收益法各种指标" xfId="1115"/>
    <cellStyle name="_评估申报表--老版－审计0000_无风险收益表" xfId="1116"/>
    <cellStyle name="_评估申报表--老版－审计0000_债券收益率" xfId="1117"/>
    <cellStyle name="_评估申报表--老版－审计0000_折现率wind计算模型-火电模型" xfId="1118"/>
    <cellStyle name="_其他应收款帐龄分析12月份" xfId="1119"/>
    <cellStyle name="_三河成本法1期20060721" xfId="1120"/>
    <cellStyle name="Accent6 - 60%" xfId="1121"/>
    <cellStyle name="_三九集团收益法调查表（2006年9月）" xfId="1122"/>
    <cellStyle name="_三九集团收益法调查表2006三九医贸1103" xfId="1123"/>
    <cellStyle name="KPMG Heading 2" xfId="1124"/>
    <cellStyle name="_上市公司名单" xfId="1125"/>
    <cellStyle name="_设计公司" xfId="1126"/>
    <cellStyle name="_深南玻价值估计070319下午(深南玻收益率只考虑长期债务)" xfId="1127"/>
    <cellStyle name="_深圳赤湾胜宝旺工程有限公司现金流模型预测0806(5)" xfId="1128"/>
    <cellStyle name="pcent" xfId="1129"/>
    <cellStyle name="_审定报表(初稿）OK" xfId="1130"/>
    <cellStyle name="_审计评估联合申报明细表－GG" xfId="1131"/>
    <cellStyle name="_审计调查表.V3" xfId="1132"/>
    <cellStyle name="_审计调整汇总-外高桥 9-1" xfId="1133"/>
    <cellStyle name="_石嘴山一电收益法计算表" xfId="1134"/>
    <cellStyle name="_时代电气本部资产评估申报表    （成本1" xfId="1135"/>
    <cellStyle name="_试算-新钢钒收益表(11.16)" xfId="1136"/>
    <cellStyle name="_收益法计算表" xfId="1137"/>
    <cellStyle name="_收益法评估预测表8.22" xfId="1138"/>
    <cellStyle name="_收益预测表（正龙煤业）" xfId="1139"/>
    <cellStyle name="_书刊提成差价明细表-美术社" xfId="1140"/>
    <cellStyle name="_四川通建本部" xfId="1141"/>
    <cellStyle name="_图书存货评估表" xfId="1142"/>
    <cellStyle name="_外高桥收益预测表" xfId="1143"/>
    <cellStyle name="_文函专递0211-施工企业调查表（附件）" xfId="1144"/>
    <cellStyle name="_五凌电力现金流计算表20060916" xfId="1145"/>
    <cellStyle name="_新准则收益法调查表（庐山旅游公司）" xfId="1146"/>
    <cellStyle name="Output Line Items" xfId="1147"/>
    <cellStyle name="_雅安三九中药材科技产业化有限公司收益法调查表（2006年9月）" xfId="1148"/>
    <cellStyle name="_烟台渤海轮渡现金流预测061121下午" xfId="1149"/>
    <cellStyle name="subhead" xfId="1150"/>
    <cellStyle name="_一重股份成本法评估表0630" xfId="1151"/>
    <cellStyle name="_一重股份收益法630-2" xfId="1152"/>
    <cellStyle name="_医股合并口径现金流预测1217（调整9-12月）" xfId="1153"/>
    <cellStyle name="Text Indent A" xfId="1154"/>
    <cellStyle name="_营销公司电信项目资产评估调查表改版（收益法）-营销公司2006.4.30" xfId="1155"/>
    <cellStyle name="_永城煤电土地评估申报表" xfId="1156"/>
    <cellStyle name="section" xfId="1157"/>
    <cellStyle name="_折线系数" xfId="1158"/>
    <cellStyle name="_浙江收入成本预测" xfId="1159"/>
    <cellStyle name="_指令11(附件：电信实业调查表(补充财务" xfId="1160"/>
    <cellStyle name="_中联第一部分  资产评估申报表（收益法）" xfId="1161"/>
    <cellStyle name="_宗申现金流预测060723" xfId="1162"/>
    <cellStyle name="_总体：财务数据长期投资情况统计表" xfId="1163"/>
    <cellStyle name="{Comma [0]}" xfId="1164"/>
    <cellStyle name="{Comma}" xfId="1165"/>
    <cellStyle name="{Date}" xfId="1166"/>
    <cellStyle name="per.style" xfId="1167"/>
    <cellStyle name="{Month}" xfId="1168"/>
    <cellStyle name="{Percent}" xfId="1169"/>
    <cellStyle name="常规 2 4" xfId="1170"/>
    <cellStyle name="{Thousand [0]}" xfId="1171"/>
    <cellStyle name="{Thousand}" xfId="1172"/>
    <cellStyle name="£ BP" xfId="1173"/>
    <cellStyle name="t_GB model V7 0914" xfId="1174"/>
    <cellStyle name="¥ JY" xfId="1175"/>
    <cellStyle name="0" xfId="1176"/>
    <cellStyle name="0,0_x000a__x000a_NA_x000a__x000a_" xfId="1177"/>
    <cellStyle name="0,0_x000d__x000a_NA_x000d__x000a_ 2" xfId="1178"/>
    <cellStyle name="þ_x001d_ðK_x000c_Fý_x001b__x000d_9ýU_x0001_Ð_x0008_¦)_x0007__x0001__x0001_" xfId="1179"/>
    <cellStyle name="0,0_x000d__x000a_NA_x000d__x000a_ 2 2" xfId="1180"/>
    <cellStyle name="0,0_x000d__x000a_NA_x000d__x000a_ 3" xfId="1181"/>
    <cellStyle name="0,0_x000d__x000a_NA_x000d__x000a__常州变压器试算平衡表8-22" xfId="1182"/>
    <cellStyle name="0.00%" xfId="1183"/>
    <cellStyle name="00" xfId="1184"/>
    <cellStyle name="1,000" xfId="1185"/>
    <cellStyle name="1,comma" xfId="1186"/>
    <cellStyle name="10" xfId="1187"/>
    <cellStyle name="14" xfId="1188"/>
    <cellStyle name="18" xfId="1189"/>
    <cellStyle name="20% - 强调文字颜色 1 2" xfId="1190"/>
    <cellStyle name="t_现金流" xfId="1191"/>
    <cellStyle name="Normal$" xfId="1192"/>
    <cellStyle name="20% - 强调文字颜色 2 2" xfId="1193"/>
    <cellStyle name="20% - 强调文字颜色 3 2" xfId="1194"/>
    <cellStyle name="差_2010年固定资产" xfId="1195"/>
    <cellStyle name="calc" xfId="1196"/>
    <cellStyle name="20% - 强调文字颜色 4 2" xfId="1197"/>
    <cellStyle name="claire" xfId="1198"/>
    <cellStyle name="20% - 强调文字颜色 5 2" xfId="1199"/>
    <cellStyle name="20% - 强调文字颜色 6 2" xfId="1200"/>
    <cellStyle name="20% - 着色 1 2" xfId="1201"/>
    <cellStyle name="Currency1" xfId="1202"/>
    <cellStyle name="20% - 着色 4 2" xfId="1203"/>
    <cellStyle name="20% - 着色 5 2" xfId="1204"/>
    <cellStyle name="24" xfId="1205"/>
    <cellStyle name="3?1?_REF" xfId="1206"/>
    <cellStyle name="3￡1?_REFF" xfId="1207"/>
    <cellStyle name="³£¹æ_Conso.new4" xfId="1208"/>
    <cellStyle name="40% - 强调文字颜色 1 2" xfId="1209"/>
    <cellStyle name="40% - 强调文字颜色 4 2" xfId="1210"/>
    <cellStyle name="40% - 强调文字颜色 5 2" xfId="1211"/>
    <cellStyle name="40% - 强调文字颜色 6 2" xfId="1212"/>
    <cellStyle name="40% - 着色 1 2" xfId="1213"/>
    <cellStyle name="40% - 着色 2 2" xfId="1214"/>
    <cellStyle name="40% - 着色 3 2" xfId="1215"/>
    <cellStyle name="40% - 着色 4 2" xfId="1216"/>
    <cellStyle name="40% - 着色 5 2" xfId="1217"/>
    <cellStyle name="40% - 着色 6 2" xfId="1218"/>
    <cellStyle name="60% - 强调文字颜色 1 2" xfId="1219"/>
    <cellStyle name="60% - 强调文字颜色 2 2" xfId="1220"/>
    <cellStyle name="60% - 强调文字颜色 3 2" xfId="1221"/>
    <cellStyle name="好_无风险收益表" xfId="1222"/>
    <cellStyle name="60% - 强调文字颜色 4 2" xfId="1223"/>
    <cellStyle name="c_现金流" xfId="1224"/>
    <cellStyle name="60% - 强调文字颜色 5 2" xfId="1225"/>
    <cellStyle name="60% - 强调文字颜色 6 2" xfId="1226"/>
    <cellStyle name="60% - 着色 1 2" xfId="1227"/>
    <cellStyle name="60% - 着色 2 2" xfId="1228"/>
    <cellStyle name="60% - 着色 3 2" xfId="1229"/>
    <cellStyle name="60% - 着色 4 2" xfId="1230"/>
    <cellStyle name="Comma  - Style6" xfId="1231"/>
    <cellStyle name="60% - 着色 5 2" xfId="1232"/>
    <cellStyle name="6mal" xfId="1233"/>
    <cellStyle name="9" xfId="1234"/>
    <cellStyle name="99/12/31" xfId="1235"/>
    <cellStyle name="aa" xfId="1236"/>
    <cellStyle name="AA FRAME" xfId="1237"/>
    <cellStyle name="InputBlueFont" xfId="1238"/>
    <cellStyle name="AA INITIALS" xfId="1239"/>
    <cellStyle name="AA INPUT" xfId="1240"/>
    <cellStyle name="AA NUMBER" xfId="1241"/>
    <cellStyle name="s" xfId="1242"/>
    <cellStyle name="AA SHADE" xfId="1243"/>
    <cellStyle name="ShOut" xfId="1244"/>
    <cellStyle name="Accent1" xfId="1245"/>
    <cellStyle name="Accent1 - 20%" xfId="1246"/>
    <cellStyle name="Accent1 - 40%" xfId="1247"/>
    <cellStyle name="Accent1 - 60%" xfId="1248"/>
    <cellStyle name="Accent2" xfId="1249"/>
    <cellStyle name="Accent2 - 60%" xfId="1250"/>
    <cellStyle name="Accent3" xfId="1251"/>
    <cellStyle name="Accent3 - 20%" xfId="1252"/>
    <cellStyle name="Accent3 - 40%" xfId="1253"/>
    <cellStyle name="Accent4" xfId="1254"/>
    <cellStyle name="Accent4 - 20%" xfId="1255"/>
    <cellStyle name="Accent4 - 40%" xfId="1256"/>
    <cellStyle name="Accent4 - 60%" xfId="1257"/>
    <cellStyle name="Accent5" xfId="1258"/>
    <cellStyle name="Accent5 - 40%" xfId="1259"/>
    <cellStyle name="Accent5 - 60%" xfId="1260"/>
    <cellStyle name="Accent6" xfId="1261"/>
    <cellStyle name="Accent6 - 20%" xfId="1262"/>
    <cellStyle name="accounting" xfId="1263"/>
    <cellStyle name="args.style" xfId="1264"/>
    <cellStyle name="background" xfId="1265"/>
    <cellStyle name="Date Short" xfId="1266"/>
    <cellStyle name="bl" xfId="1267"/>
    <cellStyle name="blank" xfId="1268"/>
    <cellStyle name="Blue" xfId="1269"/>
    <cellStyle name="Bold/Border" xfId="1270"/>
    <cellStyle name="Border" xfId="1271"/>
    <cellStyle name="Border Heavy" xfId="1272"/>
    <cellStyle name="Border Thin" xfId="1273"/>
    <cellStyle name="Bullet" xfId="1274"/>
    <cellStyle name="千位分隔 2 3" xfId="1275"/>
    <cellStyle name="c" xfId="1276"/>
    <cellStyle name="c_1028ERP明细估值(DCF)尽职调查表(金嗓子)" xfId="1277"/>
    <cellStyle name="c_EVP3.01" xfId="1278"/>
    <cellStyle name="c_GB MODEL 083103 PRC  V3 w product mix change" xfId="1279"/>
    <cellStyle name="c_GB model V7 0914" xfId="1280"/>
    <cellStyle name="c_GB model V7 0921" xfId="1281"/>
    <cellStyle name="c_铝厂" xfId="1282"/>
    <cellStyle name="c_铝厂现金流1125" xfId="1283"/>
    <cellStyle name="Calc Currency (0) 2" xfId="1284"/>
    <cellStyle name="Calc Currency (2)" xfId="1285"/>
    <cellStyle name="Calc Percent (0)" xfId="1286"/>
    <cellStyle name="Calc Percent (1)" xfId="1287"/>
    <cellStyle name="F5" xfId="1288"/>
    <cellStyle name="Calc Percent (2)" xfId="1289"/>
    <cellStyle name="Calc Units (0)" xfId="1290"/>
    <cellStyle name="Calc Units (1)" xfId="1291"/>
    <cellStyle name="Calc Units (2)" xfId="1292"/>
    <cellStyle name="calculated" xfId="1293"/>
    <cellStyle name="category" xfId="1294"/>
    <cellStyle name="Centered Heading" xfId="1295"/>
    <cellStyle name="Change A&amp;ll" xfId="1296"/>
    <cellStyle name="Change A&amp;ll 3" xfId="1297"/>
    <cellStyle name="Change A&amp;ll 4" xfId="1298"/>
    <cellStyle name="差_收益法模型表1" xfId="1299"/>
    <cellStyle name="Code" xfId="1300"/>
    <cellStyle name="Col Heads" xfId="1301"/>
    <cellStyle name="Collegamento ipertestuale" xfId="1302"/>
    <cellStyle name="标题 2 2" xfId="1303"/>
    <cellStyle name="Column_Title" xfId="1304"/>
    <cellStyle name="하이퍼링크_000727 IMT-2000 시설투자물량(4210) 4FA고려 필요 " xfId="1305"/>
    <cellStyle name="Comma  - Style2" xfId="1306"/>
    <cellStyle name="Comma  - Style3" xfId="1307"/>
    <cellStyle name="Comma  - Style5" xfId="1308"/>
    <cellStyle name="Comma  - Style7" xfId="1309"/>
    <cellStyle name="Comma  - Style8" xfId="1310"/>
    <cellStyle name="Comma [00]" xfId="1311"/>
    <cellStyle name="百分比 7" xfId="1312"/>
    <cellStyle name="Comma 2" xfId="1313"/>
    <cellStyle name="comma zerodec" xfId="1314"/>
    <cellStyle name="Comma,0" xfId="1315"/>
    <cellStyle name="PrePop Units (0)" xfId="1316"/>
    <cellStyle name="Comma,1" xfId="1317"/>
    <cellStyle name="Comma,2" xfId="1318"/>
    <cellStyle name="Comma[0]" xfId="1319"/>
    <cellStyle name="Comma[2]" xfId="1320"/>
    <cellStyle name="multiple" xfId="1321"/>
    <cellStyle name="Comma0 - Style1" xfId="1322"/>
    <cellStyle name="Comma1 - Modelo2" xfId="1323"/>
    <cellStyle name="Comma1 - Style2" xfId="1324"/>
    <cellStyle name="comma-d" xfId="1325"/>
    <cellStyle name="Copied" xfId="1326"/>
    <cellStyle name="COST1" xfId="1327"/>
    <cellStyle name="cr" xfId="1328"/>
    <cellStyle name="cu" xfId="1329"/>
    <cellStyle name="result" xfId="1330"/>
    <cellStyle name="Currency $" xfId="1331"/>
    <cellStyle name="Currency [00]" xfId="1332"/>
    <cellStyle name="Currency [2]" xfId="1333"/>
    <cellStyle name="Currency$[2]" xfId="1334"/>
    <cellStyle name="Currency,0" xfId="1335"/>
    <cellStyle name="Currency,2" xfId="1336"/>
    <cellStyle name="Currency[2]" xfId="1337"/>
    <cellStyle name="Currency\[0]" xfId="1338"/>
    <cellStyle name="Currency0" xfId="1339"/>
    <cellStyle name="千位分隔 2 4" xfId="1340"/>
    <cellStyle name="Input [yellow]" xfId="1341"/>
    <cellStyle name="d" xfId="1342"/>
    <cellStyle name="d." xfId="1343"/>
    <cellStyle name="一般_2004年油库会计报表" xfId="1344"/>
    <cellStyle name="d1" xfId="1345"/>
    <cellStyle name="d2" xfId="1346"/>
    <cellStyle name="d3" xfId="1347"/>
    <cellStyle name="data" xfId="1348"/>
    <cellStyle name="normal1$" xfId="1349"/>
    <cellStyle name="Date" xfId="1350"/>
    <cellStyle name="Date [mmm-yy]" xfId="1351"/>
    <cellStyle name="Date_04年公司预算汇总表0323-final" xfId="1352"/>
    <cellStyle name="datetime" xfId="1353"/>
    <cellStyle name="default" xfId="1354"/>
    <cellStyle name="Fijo" xfId="1355"/>
    <cellStyle name="Dezimal [0]_laroux" xfId="1356"/>
    <cellStyle name="Dezimal_laroux" xfId="1357"/>
    <cellStyle name="Dia" xfId="1358"/>
    <cellStyle name="Dollar (zero dec)" xfId="1359"/>
    <cellStyle name="DQ" xfId="1360"/>
    <cellStyle name="du" xfId="1361"/>
    <cellStyle name="E&amp;Y House" xfId="1362"/>
    <cellStyle name="Encabez2" xfId="1363"/>
    <cellStyle name="Enter Currency (0)" xfId="1364"/>
    <cellStyle name="Enter Units (0)" xfId="1365"/>
    <cellStyle name="Enter Units (1)" xfId="1366"/>
    <cellStyle name="Entered" xfId="1367"/>
    <cellStyle name="好 2" xfId="1368"/>
    <cellStyle name="entry box" xfId="1369"/>
    <cellStyle name="EPS" xfId="1370"/>
    <cellStyle name="Euro" xfId="1371"/>
    <cellStyle name="e鯪9Y_x000b_" xfId="1372"/>
    <cellStyle name="e鯪9Y_x000b_ 2" xfId="1373"/>
    <cellStyle name="F3" xfId="1374"/>
    <cellStyle name="好_宝源生物收益法评估明细表4-10-1" xfId="1375"/>
    <cellStyle name="F8" xfId="1376"/>
    <cellStyle name="Financiero" xfId="1377"/>
    <cellStyle name="Followed Hyperlink" xfId="1378"/>
    <cellStyle name="Format Number Column" xfId="1379"/>
    <cellStyle name="gcd" xfId="1380"/>
    <cellStyle name="Valuta_1FIX, page 2" xfId="1381"/>
    <cellStyle name="Grey" xfId="1382"/>
    <cellStyle name="hard no." xfId="1383"/>
    <cellStyle name="Hardcoded 0" xfId="1384"/>
    <cellStyle name="HEADER" xfId="1385"/>
    <cellStyle name="Header 2" xfId="1386"/>
    <cellStyle name="Heading" xfId="1387"/>
    <cellStyle name="Heading No Underline" xfId="1388"/>
    <cellStyle name="HEADING1" xfId="1389"/>
    <cellStyle name="HEADING2" xfId="1390"/>
    <cellStyle name="Hide" xfId="1391"/>
    <cellStyle name="Hipervínculo" xfId="1392"/>
    <cellStyle name="Hipervínculo visitado" xfId="1393"/>
    <cellStyle name="Hipervínculo_固定资产清单" xfId="1394"/>
    <cellStyle name="Hyperlink" xfId="1395"/>
    <cellStyle name="Input" xfId="1396"/>
    <cellStyle name="Input (%)" xfId="1397"/>
    <cellStyle name="Input (No)" xfId="1398"/>
    <cellStyle name="Input Cells" xfId="1399"/>
    <cellStyle name="Input_financial model2004.8.3" xfId="1400"/>
    <cellStyle name="注释 3" xfId="1401"/>
    <cellStyle name="InputArea" xfId="1402"/>
    <cellStyle name="KPMG Heading 1" xfId="1403"/>
    <cellStyle name="KPMG Heading 4" xfId="1404"/>
    <cellStyle name="KPMG Normal" xfId="1405"/>
    <cellStyle name="KPMG Normal Text" xfId="1406"/>
    <cellStyle name="烹拳 [0]_1202" xfId="1407"/>
    <cellStyle name="label" xfId="1408"/>
    <cellStyle name="left" xfId="1409"/>
    <cellStyle name="Lines Fill" xfId="1410"/>
    <cellStyle name="Link Currency (2)" xfId="1411"/>
    <cellStyle name="Link Units (2)" xfId="1412"/>
    <cellStyle name="Linked Cells" xfId="1413"/>
    <cellStyle name="main_input" xfId="1414"/>
    <cellStyle name="Millares [0]_10 AVERIAS MASIVAS + ANT" xfId="1415"/>
    <cellStyle name="Milliers [0]_!!!GO" xfId="1416"/>
    <cellStyle name="Milliers_!!!GO" xfId="1417"/>
    <cellStyle name="昗弨_!!!GO" xfId="1418"/>
    <cellStyle name="Moeda [0]_car" xfId="1419"/>
    <cellStyle name="Moeda_car" xfId="1420"/>
    <cellStyle name="Moneda [0]_10 AVERIAS MASIVAS + ANT" xfId="1421"/>
    <cellStyle name="Monétaire [0]_!!!GO" xfId="1422"/>
    <cellStyle name="Monétaire_!!!GO" xfId="1423"/>
    <cellStyle name="Mon閠aire [0]_!!!GO" xfId="1424"/>
    <cellStyle name="Mon閠aire_!!!GO" xfId="1425"/>
    <cellStyle name="n" xfId="1426"/>
    <cellStyle name="n_1028ERP明细估值(DCF)尽职调查表(金嗓子)" xfId="1427"/>
    <cellStyle name="n_GB MODEL 082803 V1" xfId="1428"/>
    <cellStyle name="千位分隔 12 3" xfId="1429"/>
    <cellStyle name="n_GB MODEL 083103 PRC  V3 w product mix change" xfId="1430"/>
    <cellStyle name="n_GB model V5.2 0914" xfId="1431"/>
    <cellStyle name="n_GB model V7 0921" xfId="1432"/>
    <cellStyle name="n_铝厂" xfId="1433"/>
    <cellStyle name="千位分隔 6 4 2" xfId="1434"/>
    <cellStyle name="n_铝厂现金流1122B" xfId="1435"/>
    <cellStyle name="n_铝厂现金流1125" xfId="1436"/>
    <cellStyle name="n_现金流" xfId="1437"/>
    <cellStyle name="New Times Roman" xfId="1438"/>
    <cellStyle name="Next holiday" xfId="1439"/>
    <cellStyle name="no dec" xfId="1440"/>
    <cellStyle name="Non défini" xfId="1441"/>
    <cellStyle name="nonmultiple" xfId="1442"/>
    <cellStyle name="Normal - Style1" xfId="1443"/>
    <cellStyle name="Normal - Style1 2" xfId="1444"/>
    <cellStyle name="Normal (£m)" xfId="1445"/>
    <cellStyle name="Normal (No)" xfId="1446"/>
    <cellStyle name="Normal (x)" xfId="1447"/>
    <cellStyle name="Normal 2" xfId="1448"/>
    <cellStyle name="Normal_Worksheet in 1160 Schedules requested" xfId="1449"/>
    <cellStyle name="好_常州东芝收益法模型表-Toshiba折现率" xfId="1450"/>
    <cellStyle name="normal1" xfId="1451"/>
    <cellStyle name="normal12" xfId="1452"/>
    <cellStyle name="Œ…‹æØ‚è [0.00]_Region Orders (2)" xfId="1453"/>
    <cellStyle name="Œ…‹æØ‚è_Region Orders (2)" xfId="1454"/>
    <cellStyle name="Output Column Headings" xfId="1455"/>
    <cellStyle name="Output Report Heading" xfId="1456"/>
    <cellStyle name="Output Report Title" xfId="1457"/>
    <cellStyle name="P" xfId="1458"/>
    <cellStyle name="Page Heading Large" xfId="1459"/>
    <cellStyle name="Page Heading Small" xfId="1460"/>
    <cellStyle name="Patterna" xfId="1461"/>
    <cellStyle name="差 2" xfId="1462"/>
    <cellStyle name="pc1" xfId="1463"/>
    <cellStyle name="Percent (0)" xfId="1464"/>
    <cellStyle name="Percent [0%]" xfId="1465"/>
    <cellStyle name="Percent [0.00%]" xfId="1466"/>
    <cellStyle name="Percent [0]" xfId="1467"/>
    <cellStyle name="Percent [00]" xfId="1468"/>
    <cellStyle name="Percent [2]" xfId="1469"/>
    <cellStyle name="Percent Hard" xfId="1470"/>
    <cellStyle name="Percent1" xfId="1471"/>
    <cellStyle name="percentr" xfId="1472"/>
    <cellStyle name="样式 1" xfId="1473"/>
    <cellStyle name="Prefilled" xfId="1474"/>
    <cellStyle name="强调 1" xfId="1475"/>
    <cellStyle name="똿뗦먛귟 [0.00]_PRODUCT DETAIL Q1" xfId="1476"/>
    <cellStyle name="PrePop Currency (0)" xfId="1477"/>
    <cellStyle name="PrePop Currency (2)" xfId="1478"/>
    <cellStyle name="PrePop Units (1)" xfId="1479"/>
    <cellStyle name="PrePop Units (2)" xfId="1480"/>
    <cellStyle name="price" xfId="1481"/>
    <cellStyle name="pricing" xfId="1482"/>
    <cellStyle name="PSChar" xfId="1483"/>
    <cellStyle name="PSDate" xfId="1484"/>
    <cellStyle name="PSDec" xfId="1485"/>
    <cellStyle name="PSHeading" xfId="1486"/>
    <cellStyle name="PSInt" xfId="1487"/>
    <cellStyle name="PSSpacer" xfId="1488"/>
    <cellStyle name="RangeBelow" xfId="1489"/>
    <cellStyle name="Rates" xfId="1490"/>
    <cellStyle name="Ratio" xfId="1491"/>
    <cellStyle name="realtime" xfId="1492"/>
    <cellStyle name="通貨 [0.00]_１１月価格表" xfId="1493"/>
    <cellStyle name="revised" xfId="1494"/>
    <cellStyle name="revised 2" xfId="1495"/>
    <cellStyle name="RevList" xfId="1496"/>
    <cellStyle name="row_def_array" xfId="1497"/>
    <cellStyle name="rt" xfId="1498"/>
    <cellStyle name="s]_x000d__x000a_load=_x000d__x000a_run=_x000d__x000a_NullPort=None_x000d__x000a_device=HP LaserJet 4 Plus,HPPCL5MS,LPT1:_x000d__x000a__x000d__x000a_[Desktop]_x000d__x000a_Wallpaper=(无)_x000d__x000a_TileWallpaper=0_x000d_" xfId="1499"/>
    <cellStyle name="s]_x000d__x000a_spooler=yes_x000d__x000a_load=mbtn.exe_x000d__x000a_run=_x000d__x000a_Beep=yes_x000d__x000a_NullPort=None_x000d__x000a_BorderWidth=1_x000d__x000a_CursorBlinkRate=522_x000d__x000a_DoubleClickSpeed=740" xfId="1500"/>
    <cellStyle name="s_Design Yield" xfId="1501"/>
    <cellStyle name="s_RRC" xfId="1502"/>
    <cellStyle name="Shaded" xfId="1503"/>
    <cellStyle name="好_力源收益法表定稿（赵总改）" xfId="1504"/>
    <cellStyle name="Sheet Head" xfId="1505"/>
    <cellStyle name="好_电力企业收益法表格" xfId="1506"/>
    <cellStyle name="SOR" xfId="1507"/>
    <cellStyle name="Special" xfId="1508"/>
    <cellStyle name="sstot" xfId="1509"/>
    <cellStyle name="Standard_AREAS" xfId="1510"/>
    <cellStyle name="static" xfId="1511"/>
    <cellStyle name="STYL1 - Style1" xfId="1512"/>
    <cellStyle name="常规 18" xfId="1513"/>
    <cellStyle name="style" xfId="1514"/>
    <cellStyle name="Style 1" xfId="1515"/>
    <cellStyle name="Style 1 2" xfId="1516"/>
    <cellStyle name="style1" xfId="1517"/>
    <cellStyle name="SubRoutine" xfId="1518"/>
    <cellStyle name="Subtotal" xfId="1519"/>
    <cellStyle name="t" xfId="1520"/>
    <cellStyle name="千位分隔 3 2 2" xfId="1521"/>
    <cellStyle name="t_1028ERP明细估值(DCF)尽职调查表(金嗓子)" xfId="1522"/>
    <cellStyle name="t_GB MODEL 082803 V1" xfId="1523"/>
    <cellStyle name="t_GB MODEL 083103 PRC  V3 w product mix change" xfId="1524"/>
    <cellStyle name="t_GB model V5.2 0914" xfId="1525"/>
    <cellStyle name="t_GB model V7 0921" xfId="1526"/>
    <cellStyle name="t_HVAC Equipment (3)" xfId="1527"/>
    <cellStyle name="t_铝厂" xfId="1528"/>
    <cellStyle name="t_铝厂现金流1125" xfId="1529"/>
    <cellStyle name="Table Col Head" xfId="1530"/>
    <cellStyle name="Table Sub Head" xfId="1531"/>
    <cellStyle name="text" xfId="1532"/>
    <cellStyle name="Text Indent B" xfId="1533"/>
    <cellStyle name="Text Indent C" xfId="1534"/>
    <cellStyle name="Thousands" xfId="1535"/>
    <cellStyle name="差_泰山复合材料有限公司成本法" xfId="1536"/>
    <cellStyle name="title" xfId="1537"/>
    <cellStyle name="Tusental (0)_1FIX, page 2" xfId="1538"/>
    <cellStyle name="Tusental_1FIX, page 2" xfId="1539"/>
    <cellStyle name="好_泰山复合材料有限公司成本法" xfId="1540"/>
    <cellStyle name="u" xfId="1541"/>
    <cellStyle name="u_Matrix" xfId="1542"/>
    <cellStyle name="好_新准则报表－融辉2007-06-20" xfId="1543"/>
    <cellStyle name="u_Module1 (2)" xfId="1544"/>
    <cellStyle name="Unprotect" xfId="1545"/>
    <cellStyle name="Valuta (0)_1FIX, page 2" xfId="1546"/>
    <cellStyle name="wrap" xfId="1547"/>
    <cellStyle name="百分比 2 4 2" xfId="1548"/>
    <cellStyle name="x" xfId="1549"/>
    <cellStyle name="Year" xfId="1550"/>
    <cellStyle name="Zhengnan" xfId="1551"/>
    <cellStyle name="パーセント_laroux" xfId="1552"/>
    <cellStyle name="_PLDT" xfId="1553"/>
    <cellStyle name="_laroux" xfId="1554"/>
    <cellStyle name="だ[0]_PLDT" xfId="1555"/>
    <cellStyle name="だ_PLDT" xfId="1556"/>
    <cellStyle name="だ[0]_Total (2)" xfId="1557"/>
    <cellStyle name="だ_laroux" xfId="1558"/>
    <cellStyle name="む|靃0]_Revenuesy Lr L" xfId="1559"/>
    <cellStyle name="百分比 10" xfId="1560"/>
    <cellStyle name="百分比 2" xfId="1561"/>
    <cellStyle name="百分比 2 2" xfId="1562"/>
    <cellStyle name="百分比 2 3" xfId="1563"/>
    <cellStyle name="百分比 3" xfId="1564"/>
    <cellStyle name="百分比 4" xfId="1565"/>
    <cellStyle name="好_上海-收益法12-20" xfId="1566"/>
    <cellStyle name="百分比 5" xfId="1567"/>
    <cellStyle name="桁区切り_１１月価格表" xfId="1568"/>
    <cellStyle name="百分比 6" xfId="1569"/>
    <cellStyle name="百分比 8" xfId="1570"/>
    <cellStyle name="捠壿_!!!GO" xfId="1571"/>
    <cellStyle name="编号" xfId="1572"/>
    <cellStyle name="标题 1 2" xfId="1573"/>
    <cellStyle name="标题 3 2" xfId="1574"/>
    <cellStyle name="千位分隔 3" xfId="1575"/>
    <cellStyle name="标题 4 2" xfId="1576"/>
    <cellStyle name="标题 5" xfId="1577"/>
    <cellStyle name="标题1" xfId="1578"/>
    <cellStyle name="差_常州东芝收益法模型表-Toshiba折现率" xfId="1579"/>
    <cellStyle name="表标题" xfId="1580"/>
    <cellStyle name="部门" xfId="1581"/>
    <cellStyle name="差_04-雷沃动力收益法评估表2008-06(dxz)" xfId="1582"/>
    <cellStyle name="差_Book1" xfId="1583"/>
    <cellStyle name="差_宝源生物收益法模型表" xfId="1584"/>
    <cellStyle name="差_宝源生物收益法模型表4-6" xfId="1585"/>
    <cellStyle name="差_宝源生物收益法评估明细表4-11(正式）" xfId="1586"/>
    <cellStyle name="差_宝源生物收益法评估明细表4-12(正式）" xfId="1587"/>
    <cellStyle name="差_宝源生物收益法评估明细表4-6" xfId="1588"/>
    <cellStyle name="差_不可流通折扣率估算表" xfId="1589"/>
    <cellStyle name="差_常州变压器试算平衡表8-22" xfId="1590"/>
    <cellStyle name="差_电力企业收益法表格" xfId="1591"/>
    <cellStyle name="差_评估明细表（新准则）" xfId="1592"/>
    <cellStyle name="差_评估申报表-潮州远泰0112" xfId="1593"/>
    <cellStyle name="差_上海-收益法12-20" xfId="1594"/>
    <cellStyle name="差_上海所技术评估计算模型" xfId="1595"/>
    <cellStyle name="差_收益法模型表" xfId="1596"/>
    <cellStyle name="差_特车收益法各种指标" xfId="1597"/>
    <cellStyle name="差_无风险收益表" xfId="1598"/>
    <cellStyle name="差_新准则报表－融辉2007-06-20" xfId="1599"/>
    <cellStyle name="差_一重股份收益法630-2" xfId="1600"/>
    <cellStyle name="差_债券收益率" xfId="1601"/>
    <cellStyle name="差_折现率wind计算模型-火电模型" xfId="1602"/>
    <cellStyle name="常规 10 3" xfId="1603"/>
    <cellStyle name="常规 100" xfId="1604"/>
    <cellStyle name="常规 11 2" xfId="1605"/>
    <cellStyle name="常规 12" xfId="1606"/>
    <cellStyle name="常规 12 2" xfId="1607"/>
    <cellStyle name="常规 12 2 2" xfId="1608"/>
    <cellStyle name="常规 12 2_04-雷沃动力收益法评估表2008-06(dxz)" xfId="1609"/>
    <cellStyle name="常规 12_04-雷沃动力收益法评估表2008-06(dxz)" xfId="1610"/>
    <cellStyle name="常规 13" xfId="1611"/>
    <cellStyle name="常规 14" xfId="1612"/>
    <cellStyle name="常规 20" xfId="1613"/>
    <cellStyle name="常规 15" xfId="1614"/>
    <cellStyle name="常规 15 2" xfId="1615"/>
    <cellStyle name="常规 21" xfId="1616"/>
    <cellStyle name="常规 16" xfId="1617"/>
    <cellStyle name="常规 22" xfId="1618"/>
    <cellStyle name="常规 17" xfId="1619"/>
    <cellStyle name="常规 24" xfId="1620"/>
    <cellStyle name="常规 19" xfId="1621"/>
    <cellStyle name="常规 2" xfId="1622"/>
    <cellStyle name="常规 2 10" xfId="1623"/>
    <cellStyle name="常规 2 11" xfId="1624"/>
    <cellStyle name="常规 2 12" xfId="1625"/>
    <cellStyle name="常规 2 13" xfId="1626"/>
    <cellStyle name="常规 2 14" xfId="1627"/>
    <cellStyle name="常规 2 20" xfId="1628"/>
    <cellStyle name="常规 2 15" xfId="1629"/>
    <cellStyle name="常规 2 21" xfId="1630"/>
    <cellStyle name="常规 2 16" xfId="1631"/>
    <cellStyle name="常规 2 22" xfId="1632"/>
    <cellStyle name="常规 2 17" xfId="1633"/>
    <cellStyle name="常规 2 23" xfId="1634"/>
    <cellStyle name="常规 2 18" xfId="1635"/>
    <cellStyle name="常规 2 24" xfId="1636"/>
    <cellStyle name="常规 2 19" xfId="1637"/>
    <cellStyle name="常规 2 2" xfId="1638"/>
    <cellStyle name="常规 2 2 3" xfId="1639"/>
    <cellStyle name="常规 2 2 5" xfId="1640"/>
    <cellStyle name="常规 2 30" xfId="1641"/>
    <cellStyle name="常规 2 25" xfId="1642"/>
    <cellStyle name="好_2010年固定资产" xfId="1643"/>
    <cellStyle name="常规 2 31" xfId="1644"/>
    <cellStyle name="常规 2 26" xfId="1645"/>
    <cellStyle name="常规 2 32" xfId="1646"/>
    <cellStyle name="常规 2 27" xfId="1647"/>
    <cellStyle name="常规 2 3" xfId="1648"/>
    <cellStyle name="常规 2 35" xfId="1649"/>
    <cellStyle name="常规 2 36" xfId="1650"/>
    <cellStyle name="常规 2 5" xfId="1651"/>
    <cellStyle name="常规 2 6" xfId="1652"/>
    <cellStyle name="常规 2 7" xfId="1653"/>
    <cellStyle name="常规 2 9" xfId="1654"/>
    <cellStyle name="常规 22 2" xfId="1655"/>
    <cellStyle name="常规 3" xfId="1656"/>
    <cellStyle name="常规 3 2 2" xfId="1657"/>
    <cellStyle name="常规 3 3" xfId="1658"/>
    <cellStyle name="常规 3 3 2" xfId="1659"/>
    <cellStyle name="常规 3 5" xfId="1660"/>
    <cellStyle name="常规 3_04-雷沃动力收益法评估表2008-06(dxz)" xfId="1661"/>
    <cellStyle name="常规 4" xfId="1662"/>
    <cellStyle name="常规 4 2" xfId="1663"/>
    <cellStyle name="常规 4 3" xfId="1664"/>
    <cellStyle name="常规 4 4" xfId="1665"/>
    <cellStyle name="常规 5" xfId="1666"/>
    <cellStyle name="常规 5 12" xfId="1667"/>
    <cellStyle name="常规 5 2" xfId="1668"/>
    <cellStyle name="常规 5 3" xfId="1669"/>
    <cellStyle name="常规 6" xfId="1670"/>
    <cellStyle name="常规 7" xfId="1671"/>
    <cellStyle name="常规 7 2" xfId="1672"/>
    <cellStyle name="常规 8" xfId="1673"/>
    <cellStyle name="常规 8 2" xfId="1674"/>
    <cellStyle name="常规 9" xfId="1675"/>
    <cellStyle name="常规 9 2" xfId="1676"/>
    <cellStyle name="常规 93" xfId="1677"/>
    <cellStyle name="常规_3--设备及交通工具评估表" xfId="1678"/>
    <cellStyle name="常规_Book1" xfId="1679"/>
    <cellStyle name="常规_存货" xfId="1680"/>
    <cellStyle name="常规_固资-井巷工程" xfId="1681"/>
    <cellStyle name="常规_基本情况" xfId="1682"/>
    <cellStyle name="常规_佳通评估明细表(成本法)" xfId="1683"/>
    <cellStyle name="常规_龙东井巷评估表" xfId="1684"/>
    <cellStyle name="常规_评估空白套表1" xfId="1685"/>
    <cellStyle name="常规_评估明细表太原12-11" xfId="1686"/>
    <cellStyle name="常规_往来核对附表" xfId="1687"/>
    <cellStyle name="样式 2" xfId="1688"/>
    <cellStyle name="常规_在建电厂资产申报表（三河）" xfId="1689"/>
    <cellStyle name="超级链接_02-06宝山" xfId="1690"/>
    <cellStyle name="超链接 2" xfId="1691"/>
    <cellStyle name="超链接 2 10" xfId="1692"/>
    <cellStyle name="超链接 2 2" xfId="1693"/>
    <cellStyle name="超链接 3" xfId="1694"/>
    <cellStyle name="超链接 5" xfId="1695"/>
    <cellStyle name="分级显示行_1_10--2其他收费权测算表" xfId="1696"/>
    <cellStyle name="分级显示列_1_Book1" xfId="1697"/>
    <cellStyle name="公司标准表" xfId="1698"/>
    <cellStyle name="公司标准表 2" xfId="1699"/>
    <cellStyle name="好_Book1" xfId="1700"/>
    <cellStyle name="好_Sheet5" xfId="1701"/>
    <cellStyle name="好_宝源生物收益法模型表" xfId="1702"/>
    <cellStyle name="好_宝源生物收益法评估明细表4-11(正式）" xfId="1703"/>
    <cellStyle name="好_宝源生物收益法评估明细表4-12(正式）" xfId="1704"/>
    <cellStyle name="好_宝源生物收益法评估明细表4-6" xfId="1705"/>
    <cellStyle name="好_不可流通折扣率估算表" xfId="1706"/>
    <cellStyle name="好_常州变压器试算平衡表8-22" xfId="1707"/>
    <cellStyle name="好_江苏方天成本法评估申报表（正式）" xfId="1708"/>
    <cellStyle name="好_评估明细表（新准则）" xfId="1709"/>
    <cellStyle name="好_评估申报表-潮州远泰0112" xfId="1710"/>
    <cellStyle name="好_上海所技术评估计算模型" xfId="1711"/>
    <cellStyle name="好_收益法模型表" xfId="1712"/>
    <cellStyle name="好_收益法模型表1" xfId="1713"/>
    <cellStyle name="好_特车收益法各种指标" xfId="1714"/>
    <cellStyle name="好_一重股份收益法630-2" xfId="1715"/>
    <cellStyle name="好_债券收益率" xfId="1716"/>
    <cellStyle name="好_折现率wind计算模型-火电模型" xfId="1717"/>
    <cellStyle name="千位分隔 3 2" xfId="1718"/>
    <cellStyle name="好_折现率计算模型" xfId="1719"/>
    <cellStyle name="汇总 2" xfId="1720"/>
    <cellStyle name="货币 2" xfId="1721"/>
    <cellStyle name="货币 2 2" xfId="1722"/>
    <cellStyle name="货币 3" xfId="1723"/>
    <cellStyle name="货币 4" xfId="1724"/>
    <cellStyle name="貨幣 [0]_Equipment Model 0605" xfId="1725"/>
    <cellStyle name="检查单元格 2" xfId="1726"/>
    <cellStyle name="解释性文本 2" xfId="1727"/>
    <cellStyle name="借出原因" xfId="1728"/>
    <cellStyle name="警告文本 2" xfId="1729"/>
    <cellStyle name="链接单元格 2" xfId="1730"/>
    <cellStyle name="霓付 [0]_1202" xfId="1731"/>
    <cellStyle name="똿뗦먛귟_PRODUCT DETAIL Q1" xfId="1732"/>
    <cellStyle name="烹拳_1202" xfId="1733"/>
    <cellStyle name="砯刽 [0]_PLDT" xfId="1734"/>
    <cellStyle name="砯刽_PLDT" xfId="1735"/>
    <cellStyle name="普通_附19_minxi98114" xfId="1736"/>
    <cellStyle name="千分位[0]_ 白土" xfId="1737"/>
    <cellStyle name="千位[0]_ 方正PC" xfId="1738"/>
    <cellStyle name="千位_ 方正PC" xfId="1739"/>
    <cellStyle name="千位分隔 10" xfId="1740"/>
    <cellStyle name="千位分隔 10 2 2" xfId="1741"/>
    <cellStyle name="千位分隔 11" xfId="1742"/>
    <cellStyle name="千位分隔 12" xfId="1743"/>
    <cellStyle name="千位分隔 17" xfId="1744"/>
    <cellStyle name="千位分隔 17 2" xfId="1745"/>
    <cellStyle name="千位分隔 17 2 2" xfId="1746"/>
    <cellStyle name="千位分隔 2" xfId="1747"/>
    <cellStyle name="千位分隔 2 2 2" xfId="1748"/>
    <cellStyle name="千位分隔 2 2 2 2" xfId="1749"/>
    <cellStyle name="千位分隔 2 2 3" xfId="1750"/>
    <cellStyle name="千位分隔 2 8" xfId="1751"/>
    <cellStyle name="千位分隔 3 2 3" xfId="1752"/>
    <cellStyle name="千位分隔 3 3" xfId="1753"/>
    <cellStyle name="千位分隔 3 4" xfId="1754"/>
    <cellStyle name="千位分隔 3 9" xfId="1755"/>
    <cellStyle name="千位分隔 4" xfId="1756"/>
    <cellStyle name="千位分隔 4 2" xfId="1757"/>
    <cellStyle name="千位分隔 5" xfId="1758"/>
    <cellStyle name="千位分隔 5 2" xfId="1759"/>
    <cellStyle name="千位分隔 6" xfId="1760"/>
    <cellStyle name="千位分隔 6 2" xfId="1761"/>
    <cellStyle name="千位分隔 6 4" xfId="1762"/>
    <cellStyle name="千位分隔 7" xfId="1763"/>
    <cellStyle name="千位分隔 7 2 2" xfId="1764"/>
    <cellStyle name="千位分隔 8" xfId="1765"/>
    <cellStyle name="千位分隔 9" xfId="1766"/>
    <cellStyle name="千位分隔[0] 2 3" xfId="1767"/>
    <cellStyle name="千位分隔[0] 4" xfId="1768"/>
    <cellStyle name="千位分隔[0] 4 2" xfId="1769"/>
    <cellStyle name="千位分隔[0] 5" xfId="1770"/>
    <cellStyle name="钎霖_(沥焊何巩)岿喊牢盔拌裙" xfId="1771"/>
    <cellStyle name="强调 3" xfId="1772"/>
    <cellStyle name="强调文字颜色 1 2" xfId="1773"/>
    <cellStyle name="强调文字颜色 2 2" xfId="1774"/>
    <cellStyle name="强调文字颜色 3 2" xfId="1775"/>
    <cellStyle name="强调文字颜色 4 2" xfId="1776"/>
    <cellStyle name="日期" xfId="1777"/>
    <cellStyle name="商品名称" xfId="1778"/>
    <cellStyle name="通貨_１１月価格表" xfId="1779"/>
    <cellStyle name="样式 1 2" xfId="1780"/>
    <cellStyle name="样式 1 3" xfId="1781"/>
    <cellStyle name="样式 1 4" xfId="1782"/>
    <cellStyle name="样式 3" xfId="1783"/>
    <cellStyle name="믅됞_PRODUCT DETAIL Q1" xfId="1784"/>
    <cellStyle name="寘嬫愗傝 [0.00]_!!!GO" xfId="1785"/>
    <cellStyle name="注释 2" xfId="1786"/>
    <cellStyle name="注释 4" xfId="1787"/>
    <cellStyle name="注释 5" xfId="1788"/>
    <cellStyle name="资产" xfId="1789"/>
    <cellStyle name="뷭?_BOOKSHIP" xfId="1790"/>
    <cellStyle name="콤마 [0]_#6기본예산 " xfId="1791"/>
    <cellStyle name="콤마_#6기본예산 " xfId="1792"/>
    <cellStyle name="통화 [0]_#6기본예산 " xfId="1793"/>
    <cellStyle name="통화_#6기본예산 " xfId="1794"/>
    <cellStyle name="표준_#6기본예산 " xfId="179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0" Type="http://schemas.openxmlformats.org/officeDocument/2006/relationships/sharedStrings" Target="sharedStrings.xml"/><Relationship Id="rId11" Type="http://schemas.openxmlformats.org/officeDocument/2006/relationships/worksheet" Target="worksheets/sheet11.xml"/><Relationship Id="rId109" Type="http://schemas.openxmlformats.org/officeDocument/2006/relationships/styles" Target="styles.xml"/><Relationship Id="rId108" Type="http://schemas.openxmlformats.org/officeDocument/2006/relationships/theme" Target="theme/theme1.xml"/><Relationship Id="rId107" Type="http://schemas.openxmlformats.org/officeDocument/2006/relationships/externalLink" Target="externalLinks/externalLink1.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111125</xdr:colOff>
      <xdr:row>3</xdr:row>
      <xdr:rowOff>148166</xdr:rowOff>
    </xdr:from>
    <xdr:to>
      <xdr:col>4</xdr:col>
      <xdr:colOff>113242</xdr:colOff>
      <xdr:row>6</xdr:row>
      <xdr:rowOff>0</xdr:rowOff>
    </xdr:to>
    <xdr:sp>
      <xdr:nvSpPr>
        <xdr:cNvPr id="2" name="TextBox 1"/>
        <xdr:cNvSpPr txBox="1"/>
      </xdr:nvSpPr>
      <xdr:spPr>
        <a:xfrm>
          <a:off x="587375" y="1043305"/>
          <a:ext cx="1849755" cy="509270"/>
        </a:xfrm>
        <a:prstGeom prst="rect">
          <a:avLst/>
        </a:prstGeom>
        <a:solidFill>
          <a:schemeClr val="accent6">
            <a:lumMod val="40000"/>
            <a:lumOff val="60000"/>
          </a:schemeClr>
        </a:solidFill>
        <a:ln w="9525" cmpd="sng">
          <a:solidFill>
            <a:srgbClr val="0070C0"/>
          </a:solidFill>
        </a:ln>
        <a:scene3d>
          <a:camera prst="orthographicFront"/>
          <a:lightRig rig="threePt" dir="t">
            <a:rot lat="0" lon="0" rev="600000"/>
          </a:lightRig>
        </a:scene3d>
        <a:sp3d>
          <a:bevelT w="6350" h="120650"/>
          <a:bevelB w="38100"/>
        </a:sp3d>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zh-CN" altLang="en-US" sz="1200" b="1"/>
            <a:t>第一步</a:t>
          </a:r>
          <a:endParaRPr lang="en-US" altLang="zh-CN" sz="1200" b="1"/>
        </a:p>
        <a:p>
          <a:pPr algn="ctr"/>
          <a:r>
            <a:rPr lang="zh-CN" altLang="en-US" sz="1200" b="1"/>
            <a:t>输入企业原始信息</a:t>
          </a:r>
          <a:endParaRPr lang="zh-CN" altLang="en-US" sz="1200" b="1"/>
        </a:p>
      </xdr:txBody>
    </xdr:sp>
    <xdr:clientData/>
  </xdr:twoCellAnchor>
  <xdr:twoCellAnchor>
    <xdr:from>
      <xdr:col>6</xdr:col>
      <xdr:colOff>135465</xdr:colOff>
      <xdr:row>3</xdr:row>
      <xdr:rowOff>162984</xdr:rowOff>
    </xdr:from>
    <xdr:to>
      <xdr:col>8</xdr:col>
      <xdr:colOff>137583</xdr:colOff>
      <xdr:row>6</xdr:row>
      <xdr:rowOff>0</xdr:rowOff>
    </xdr:to>
    <xdr:sp>
      <xdr:nvSpPr>
        <xdr:cNvPr id="3" name="TextBox 2"/>
        <xdr:cNvSpPr txBox="1"/>
      </xdr:nvSpPr>
      <xdr:spPr>
        <a:xfrm>
          <a:off x="3002280" y="1057910"/>
          <a:ext cx="1849755" cy="494665"/>
        </a:xfrm>
        <a:prstGeom prst="rect">
          <a:avLst/>
        </a:prstGeom>
        <a:solidFill>
          <a:schemeClr val="accent6">
            <a:lumMod val="40000"/>
            <a:lumOff val="60000"/>
          </a:schemeClr>
        </a:solidFill>
        <a:ln w="9525" cmpd="sng">
          <a:solidFill>
            <a:srgbClr val="0070C0"/>
          </a:solidFill>
        </a:ln>
        <a:scene3d>
          <a:camera prst="orthographicFront"/>
          <a:lightRig rig="threePt" dir="t">
            <a:rot lat="0" lon="0" rev="600000"/>
          </a:lightRig>
        </a:scene3d>
        <a:sp3d>
          <a:bevelT w="6350" h="120650"/>
          <a:bevelB w="38100"/>
        </a:sp3d>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zh-CN" altLang="en-US" sz="1200" b="1"/>
            <a:t>第二步</a:t>
          </a:r>
          <a:endParaRPr lang="en-US" altLang="zh-CN" sz="1200" b="1"/>
        </a:p>
        <a:p>
          <a:pPr algn="ctr"/>
          <a:r>
            <a:rPr lang="zh-CN" altLang="en-US" sz="1200" b="1"/>
            <a:t>输入审计调整</a:t>
          </a:r>
          <a:endParaRPr lang="zh-CN" altLang="en-US" sz="1200" b="1"/>
        </a:p>
      </xdr:txBody>
    </xdr:sp>
    <xdr:clientData/>
  </xdr:twoCellAnchor>
  <xdr:twoCellAnchor>
    <xdr:from>
      <xdr:col>10</xdr:col>
      <xdr:colOff>105836</xdr:colOff>
      <xdr:row>3</xdr:row>
      <xdr:rowOff>148168</xdr:rowOff>
    </xdr:from>
    <xdr:to>
      <xdr:col>12</xdr:col>
      <xdr:colOff>107955</xdr:colOff>
      <xdr:row>6</xdr:row>
      <xdr:rowOff>0</xdr:rowOff>
    </xdr:to>
    <xdr:sp>
      <xdr:nvSpPr>
        <xdr:cNvPr id="4" name="TextBox 3"/>
        <xdr:cNvSpPr txBox="1"/>
      </xdr:nvSpPr>
      <xdr:spPr>
        <a:xfrm>
          <a:off x="5363210" y="1043305"/>
          <a:ext cx="1850390" cy="509270"/>
        </a:xfrm>
        <a:prstGeom prst="rect">
          <a:avLst/>
        </a:prstGeom>
        <a:solidFill>
          <a:schemeClr val="accent6">
            <a:lumMod val="40000"/>
            <a:lumOff val="60000"/>
          </a:schemeClr>
        </a:solidFill>
        <a:ln w="9525" cmpd="sng">
          <a:solidFill>
            <a:srgbClr val="0070C0"/>
          </a:solidFill>
        </a:ln>
        <a:scene3d>
          <a:camera prst="orthographicFront"/>
          <a:lightRig rig="threePt" dir="t">
            <a:rot lat="0" lon="0" rev="600000"/>
          </a:lightRig>
        </a:scene3d>
        <a:sp3d>
          <a:bevelT w="6350" h="120650"/>
          <a:bevelB w="38100"/>
        </a:sp3d>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zh-CN" altLang="en-US" sz="1200" b="1"/>
            <a:t>第三步</a:t>
          </a:r>
          <a:endParaRPr lang="en-US" altLang="zh-CN" sz="1200" b="1"/>
        </a:p>
        <a:p>
          <a:pPr algn="ctr"/>
          <a:r>
            <a:rPr lang="zh-CN" altLang="en-US" sz="1200" b="1"/>
            <a:t>调查核实</a:t>
          </a:r>
          <a:endParaRPr lang="zh-CN" altLang="en-US" sz="1200" b="1"/>
        </a:p>
      </xdr:txBody>
    </xdr:sp>
    <xdr:clientData/>
  </xdr:twoCellAnchor>
  <xdr:twoCellAnchor>
    <xdr:from>
      <xdr:col>14</xdr:col>
      <xdr:colOff>127001</xdr:colOff>
      <xdr:row>3</xdr:row>
      <xdr:rowOff>126999</xdr:rowOff>
    </xdr:from>
    <xdr:to>
      <xdr:col>16</xdr:col>
      <xdr:colOff>129119</xdr:colOff>
      <xdr:row>6</xdr:row>
      <xdr:rowOff>0</xdr:rowOff>
    </xdr:to>
    <xdr:sp>
      <xdr:nvSpPr>
        <xdr:cNvPr id="6" name="TextBox 5"/>
        <xdr:cNvSpPr txBox="1"/>
      </xdr:nvSpPr>
      <xdr:spPr>
        <a:xfrm>
          <a:off x="7775575" y="1021715"/>
          <a:ext cx="1849755" cy="530860"/>
        </a:xfrm>
        <a:prstGeom prst="rect">
          <a:avLst/>
        </a:prstGeom>
        <a:solidFill>
          <a:schemeClr val="accent6">
            <a:lumMod val="40000"/>
            <a:lumOff val="60000"/>
          </a:schemeClr>
        </a:solidFill>
        <a:ln w="9525" cmpd="sng">
          <a:solidFill>
            <a:srgbClr val="0070C0"/>
          </a:solidFill>
        </a:ln>
        <a:scene3d>
          <a:camera prst="orthographicFront"/>
          <a:lightRig rig="threePt" dir="t">
            <a:rot lat="0" lon="0" rev="600000"/>
          </a:lightRig>
        </a:scene3d>
        <a:sp3d>
          <a:bevelT w="6350" h="120650"/>
          <a:bevelB w="38100"/>
        </a:sp3d>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zh-CN" altLang="en-US" sz="1200" b="1"/>
            <a:t>第五步</a:t>
          </a:r>
          <a:endParaRPr lang="en-US" altLang="zh-CN" sz="1200" b="1"/>
        </a:p>
        <a:p>
          <a:pPr algn="ctr"/>
          <a:r>
            <a:rPr lang="zh-CN" altLang="en-US" sz="1200" b="1"/>
            <a:t>评定估算</a:t>
          </a:r>
          <a:endParaRPr lang="zh-CN" altLang="en-US" sz="1200" b="1"/>
        </a:p>
      </xdr:txBody>
    </xdr:sp>
    <xdr:clientData/>
  </xdr:twoCellAnchor>
  <xdr:twoCellAnchor>
    <xdr:from>
      <xdr:col>18</xdr:col>
      <xdr:colOff>63500</xdr:colOff>
      <xdr:row>3</xdr:row>
      <xdr:rowOff>126999</xdr:rowOff>
    </xdr:from>
    <xdr:to>
      <xdr:col>20</xdr:col>
      <xdr:colOff>65619</xdr:colOff>
      <xdr:row>6</xdr:row>
      <xdr:rowOff>0</xdr:rowOff>
    </xdr:to>
    <xdr:sp>
      <xdr:nvSpPr>
        <xdr:cNvPr id="7" name="TextBox 6"/>
        <xdr:cNvSpPr txBox="1"/>
      </xdr:nvSpPr>
      <xdr:spPr>
        <a:xfrm>
          <a:off x="10102850" y="1021715"/>
          <a:ext cx="1849755" cy="530860"/>
        </a:xfrm>
        <a:prstGeom prst="rect">
          <a:avLst/>
        </a:prstGeom>
        <a:solidFill>
          <a:schemeClr val="accent6">
            <a:lumMod val="40000"/>
            <a:lumOff val="60000"/>
          </a:schemeClr>
        </a:solidFill>
        <a:ln w="9525" cmpd="sng">
          <a:solidFill>
            <a:srgbClr val="0070C0"/>
          </a:solidFill>
        </a:ln>
        <a:scene3d>
          <a:camera prst="orthographicFront"/>
          <a:lightRig rig="threePt" dir="t">
            <a:rot lat="0" lon="0" rev="600000"/>
          </a:lightRig>
        </a:scene3d>
        <a:sp3d>
          <a:bevelT w="6350" h="120650"/>
          <a:bevelB w="38100"/>
        </a:sp3d>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zh-CN" altLang="en-US" sz="1200" b="1"/>
            <a:t>第六步</a:t>
          </a:r>
          <a:endParaRPr lang="en-US" altLang="zh-CN" sz="1200" b="1"/>
        </a:p>
        <a:p>
          <a:pPr algn="ctr"/>
          <a:r>
            <a:rPr lang="zh-CN" altLang="en-US" sz="1200" b="1"/>
            <a:t>结果分析及输出</a:t>
          </a:r>
          <a:endParaRPr lang="zh-CN" altLang="en-US" sz="1200" b="1"/>
        </a:p>
      </xdr:txBody>
    </xdr:sp>
    <xdr:clientData/>
  </xdr:twoCellAnchor>
  <xdr:twoCellAnchor>
    <xdr:from>
      <xdr:col>3</xdr:col>
      <xdr:colOff>677333</xdr:colOff>
      <xdr:row>8</xdr:row>
      <xdr:rowOff>10583</xdr:rowOff>
    </xdr:from>
    <xdr:to>
      <xdr:col>3</xdr:col>
      <xdr:colOff>857250</xdr:colOff>
      <xdr:row>8</xdr:row>
      <xdr:rowOff>222250</xdr:rowOff>
    </xdr:to>
    <xdr:sp>
      <xdr:nvSpPr>
        <xdr:cNvPr id="8" name="下箭头 7"/>
        <xdr:cNvSpPr/>
      </xdr:nvSpPr>
      <xdr:spPr>
        <a:xfrm>
          <a:off x="1353185" y="2058035"/>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7</xdr:col>
      <xdr:colOff>681566</xdr:colOff>
      <xdr:row>8</xdr:row>
      <xdr:rowOff>25399</xdr:rowOff>
    </xdr:from>
    <xdr:to>
      <xdr:col>7</xdr:col>
      <xdr:colOff>861483</xdr:colOff>
      <xdr:row>8</xdr:row>
      <xdr:rowOff>228600</xdr:rowOff>
    </xdr:to>
    <xdr:sp>
      <xdr:nvSpPr>
        <xdr:cNvPr id="9" name="下箭头 8"/>
        <xdr:cNvSpPr/>
      </xdr:nvSpPr>
      <xdr:spPr>
        <a:xfrm>
          <a:off x="3748405" y="2072640"/>
          <a:ext cx="179705" cy="20383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11</xdr:col>
      <xdr:colOff>677333</xdr:colOff>
      <xdr:row>8</xdr:row>
      <xdr:rowOff>10583</xdr:rowOff>
    </xdr:from>
    <xdr:to>
      <xdr:col>11</xdr:col>
      <xdr:colOff>857250</xdr:colOff>
      <xdr:row>8</xdr:row>
      <xdr:rowOff>222250</xdr:rowOff>
    </xdr:to>
    <xdr:sp>
      <xdr:nvSpPr>
        <xdr:cNvPr id="10" name="下箭头 9"/>
        <xdr:cNvSpPr/>
      </xdr:nvSpPr>
      <xdr:spPr>
        <a:xfrm>
          <a:off x="6134735" y="2058035"/>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15</xdr:col>
      <xdr:colOff>677333</xdr:colOff>
      <xdr:row>8</xdr:row>
      <xdr:rowOff>10583</xdr:rowOff>
    </xdr:from>
    <xdr:to>
      <xdr:col>15</xdr:col>
      <xdr:colOff>857250</xdr:colOff>
      <xdr:row>8</xdr:row>
      <xdr:rowOff>222250</xdr:rowOff>
    </xdr:to>
    <xdr:sp>
      <xdr:nvSpPr>
        <xdr:cNvPr id="11" name="下箭头 10"/>
        <xdr:cNvSpPr/>
      </xdr:nvSpPr>
      <xdr:spPr>
        <a:xfrm>
          <a:off x="8525510" y="2058035"/>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11</xdr:col>
      <xdr:colOff>677333</xdr:colOff>
      <xdr:row>10</xdr:row>
      <xdr:rowOff>10583</xdr:rowOff>
    </xdr:from>
    <xdr:to>
      <xdr:col>11</xdr:col>
      <xdr:colOff>857250</xdr:colOff>
      <xdr:row>10</xdr:row>
      <xdr:rowOff>222250</xdr:rowOff>
    </xdr:to>
    <xdr:sp>
      <xdr:nvSpPr>
        <xdr:cNvPr id="12" name="下箭头 11"/>
        <xdr:cNvSpPr/>
      </xdr:nvSpPr>
      <xdr:spPr>
        <a:xfrm>
          <a:off x="6134735" y="2553335"/>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11</xdr:col>
      <xdr:colOff>677333</xdr:colOff>
      <xdr:row>12</xdr:row>
      <xdr:rowOff>10583</xdr:rowOff>
    </xdr:from>
    <xdr:to>
      <xdr:col>11</xdr:col>
      <xdr:colOff>857250</xdr:colOff>
      <xdr:row>12</xdr:row>
      <xdr:rowOff>222250</xdr:rowOff>
    </xdr:to>
    <xdr:sp>
      <xdr:nvSpPr>
        <xdr:cNvPr id="13" name="下箭头 12"/>
        <xdr:cNvSpPr/>
      </xdr:nvSpPr>
      <xdr:spPr>
        <a:xfrm>
          <a:off x="6134735" y="3048635"/>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15</xdr:col>
      <xdr:colOff>677333</xdr:colOff>
      <xdr:row>10</xdr:row>
      <xdr:rowOff>10583</xdr:rowOff>
    </xdr:from>
    <xdr:to>
      <xdr:col>15</xdr:col>
      <xdr:colOff>857250</xdr:colOff>
      <xdr:row>10</xdr:row>
      <xdr:rowOff>222250</xdr:rowOff>
    </xdr:to>
    <xdr:sp>
      <xdr:nvSpPr>
        <xdr:cNvPr id="14" name="下箭头 13"/>
        <xdr:cNvSpPr/>
      </xdr:nvSpPr>
      <xdr:spPr>
        <a:xfrm>
          <a:off x="8525510" y="2553335"/>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15</xdr:col>
      <xdr:colOff>677333</xdr:colOff>
      <xdr:row>12</xdr:row>
      <xdr:rowOff>10583</xdr:rowOff>
    </xdr:from>
    <xdr:to>
      <xdr:col>15</xdr:col>
      <xdr:colOff>857250</xdr:colOff>
      <xdr:row>12</xdr:row>
      <xdr:rowOff>222250</xdr:rowOff>
    </xdr:to>
    <xdr:sp>
      <xdr:nvSpPr>
        <xdr:cNvPr id="15" name="下箭头 14"/>
        <xdr:cNvSpPr/>
      </xdr:nvSpPr>
      <xdr:spPr>
        <a:xfrm>
          <a:off x="8525510" y="3048635"/>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19</xdr:col>
      <xdr:colOff>677333</xdr:colOff>
      <xdr:row>8</xdr:row>
      <xdr:rowOff>10583</xdr:rowOff>
    </xdr:from>
    <xdr:to>
      <xdr:col>19</xdr:col>
      <xdr:colOff>857250</xdr:colOff>
      <xdr:row>8</xdr:row>
      <xdr:rowOff>222250</xdr:rowOff>
    </xdr:to>
    <xdr:sp>
      <xdr:nvSpPr>
        <xdr:cNvPr id="16" name="下箭头 15"/>
        <xdr:cNvSpPr/>
      </xdr:nvSpPr>
      <xdr:spPr>
        <a:xfrm>
          <a:off x="10916285" y="2058035"/>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19</xdr:col>
      <xdr:colOff>677333</xdr:colOff>
      <xdr:row>10</xdr:row>
      <xdr:rowOff>10583</xdr:rowOff>
    </xdr:from>
    <xdr:to>
      <xdr:col>19</xdr:col>
      <xdr:colOff>857250</xdr:colOff>
      <xdr:row>10</xdr:row>
      <xdr:rowOff>222250</xdr:rowOff>
    </xdr:to>
    <xdr:sp>
      <xdr:nvSpPr>
        <xdr:cNvPr id="17" name="下箭头 16"/>
        <xdr:cNvSpPr/>
      </xdr:nvSpPr>
      <xdr:spPr>
        <a:xfrm>
          <a:off x="10916285" y="2553335"/>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3</xdr:col>
      <xdr:colOff>677333</xdr:colOff>
      <xdr:row>10</xdr:row>
      <xdr:rowOff>10583</xdr:rowOff>
    </xdr:from>
    <xdr:to>
      <xdr:col>3</xdr:col>
      <xdr:colOff>857250</xdr:colOff>
      <xdr:row>10</xdr:row>
      <xdr:rowOff>222250</xdr:rowOff>
    </xdr:to>
    <xdr:sp>
      <xdr:nvSpPr>
        <xdr:cNvPr id="18" name="下箭头 17"/>
        <xdr:cNvSpPr/>
      </xdr:nvSpPr>
      <xdr:spPr>
        <a:xfrm>
          <a:off x="1353185" y="2553335"/>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3</xdr:col>
      <xdr:colOff>933450</xdr:colOff>
      <xdr:row>8</xdr:row>
      <xdr:rowOff>133350</xdr:rowOff>
    </xdr:from>
    <xdr:to>
      <xdr:col>4</xdr:col>
      <xdr:colOff>28575</xdr:colOff>
      <xdr:row>8</xdr:row>
      <xdr:rowOff>133350</xdr:rowOff>
    </xdr:to>
    <xdr:sp>
      <xdr:nvSpPr>
        <xdr:cNvPr id="2" name="Line 1"/>
        <xdr:cNvSpPr>
          <a:spLocks noChangeShapeType="1"/>
        </xdr:cNvSpPr>
      </xdr:nvSpPr>
      <xdr:spPr>
        <a:xfrm>
          <a:off x="3276600" y="1743075"/>
          <a:ext cx="4762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1104900</xdr:colOff>
      <xdr:row>8</xdr:row>
      <xdr:rowOff>133350</xdr:rowOff>
    </xdr:from>
    <xdr:to>
      <xdr:col>3</xdr:col>
      <xdr:colOff>1104900</xdr:colOff>
      <xdr:row>10</xdr:row>
      <xdr:rowOff>133350</xdr:rowOff>
    </xdr:to>
    <xdr:sp>
      <xdr:nvSpPr>
        <xdr:cNvPr id="3" name="Line 2"/>
        <xdr:cNvSpPr>
          <a:spLocks noChangeShapeType="1"/>
        </xdr:cNvSpPr>
      </xdr:nvSpPr>
      <xdr:spPr>
        <a:xfrm flipH="1">
          <a:off x="3448050" y="1743075"/>
          <a:ext cx="0" cy="32385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1377950</xdr:colOff>
      <xdr:row>9</xdr:row>
      <xdr:rowOff>104775</xdr:rowOff>
    </xdr:from>
    <xdr:to>
      <xdr:col>3</xdr:col>
      <xdr:colOff>1377950</xdr:colOff>
      <xdr:row>9</xdr:row>
      <xdr:rowOff>104775</xdr:rowOff>
    </xdr:to>
    <xdr:sp>
      <xdr:nvSpPr>
        <xdr:cNvPr id="4" name="Line 3"/>
        <xdr:cNvSpPr>
          <a:spLocks noChangeShapeType="1"/>
        </xdr:cNvSpPr>
      </xdr:nvSpPr>
      <xdr:spPr>
        <a:xfrm flipV="1">
          <a:off x="3721100" y="1876425"/>
          <a:ext cx="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571500</xdr:colOff>
      <xdr:row>5</xdr:row>
      <xdr:rowOff>114300</xdr:rowOff>
    </xdr:from>
    <xdr:to>
      <xdr:col>4</xdr:col>
      <xdr:colOff>19050</xdr:colOff>
      <xdr:row>5</xdr:row>
      <xdr:rowOff>114300</xdr:rowOff>
    </xdr:to>
    <xdr:sp>
      <xdr:nvSpPr>
        <xdr:cNvPr id="5" name="Line 4"/>
        <xdr:cNvSpPr>
          <a:spLocks noChangeShapeType="1"/>
        </xdr:cNvSpPr>
      </xdr:nvSpPr>
      <xdr:spPr>
        <a:xfrm>
          <a:off x="2914650" y="1238250"/>
          <a:ext cx="8286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828675</xdr:colOff>
      <xdr:row>5</xdr:row>
      <xdr:rowOff>114300</xdr:rowOff>
    </xdr:from>
    <xdr:to>
      <xdr:col>3</xdr:col>
      <xdr:colOff>828675</xdr:colOff>
      <xdr:row>7</xdr:row>
      <xdr:rowOff>95250</xdr:rowOff>
    </xdr:to>
    <xdr:sp>
      <xdr:nvSpPr>
        <xdr:cNvPr id="6" name="Line 6"/>
        <xdr:cNvSpPr>
          <a:spLocks noChangeShapeType="1"/>
        </xdr:cNvSpPr>
      </xdr:nvSpPr>
      <xdr:spPr>
        <a:xfrm>
          <a:off x="3171825" y="1238250"/>
          <a:ext cx="0" cy="3048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819150</xdr:colOff>
      <xdr:row>6</xdr:row>
      <xdr:rowOff>85725</xdr:rowOff>
    </xdr:from>
    <xdr:to>
      <xdr:col>4</xdr:col>
      <xdr:colOff>9525</xdr:colOff>
      <xdr:row>6</xdr:row>
      <xdr:rowOff>85725</xdr:rowOff>
    </xdr:to>
    <xdr:sp>
      <xdr:nvSpPr>
        <xdr:cNvPr id="7" name="Line 7"/>
        <xdr:cNvSpPr>
          <a:spLocks noChangeShapeType="1"/>
        </xdr:cNvSpPr>
      </xdr:nvSpPr>
      <xdr:spPr>
        <a:xfrm>
          <a:off x="3162300" y="1371600"/>
          <a:ext cx="571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819150</xdr:colOff>
      <xdr:row>7</xdr:row>
      <xdr:rowOff>85725</xdr:rowOff>
    </xdr:from>
    <xdr:to>
      <xdr:col>3</xdr:col>
      <xdr:colOff>1377950</xdr:colOff>
      <xdr:row>7</xdr:row>
      <xdr:rowOff>85725</xdr:rowOff>
    </xdr:to>
    <xdr:sp>
      <xdr:nvSpPr>
        <xdr:cNvPr id="8" name="Line 8"/>
        <xdr:cNvSpPr>
          <a:spLocks noChangeShapeType="1"/>
        </xdr:cNvSpPr>
      </xdr:nvSpPr>
      <xdr:spPr>
        <a:xfrm>
          <a:off x="3162300" y="1533525"/>
          <a:ext cx="5588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1247775</xdr:colOff>
      <xdr:row>17</xdr:row>
      <xdr:rowOff>133350</xdr:rowOff>
    </xdr:from>
    <xdr:to>
      <xdr:col>3</xdr:col>
      <xdr:colOff>1257301</xdr:colOff>
      <xdr:row>28</xdr:row>
      <xdr:rowOff>133350</xdr:rowOff>
    </xdr:to>
    <xdr:sp>
      <xdr:nvSpPr>
        <xdr:cNvPr id="9" name="Line 10"/>
        <xdr:cNvSpPr>
          <a:spLocks noChangeShapeType="1"/>
        </xdr:cNvSpPr>
      </xdr:nvSpPr>
      <xdr:spPr>
        <a:xfrm flipH="1">
          <a:off x="3590925" y="3200400"/>
          <a:ext cx="9525" cy="178117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1257300</xdr:colOff>
      <xdr:row>23</xdr:row>
      <xdr:rowOff>114300</xdr:rowOff>
    </xdr:from>
    <xdr:to>
      <xdr:col>4</xdr:col>
      <xdr:colOff>0</xdr:colOff>
      <xdr:row>23</xdr:row>
      <xdr:rowOff>114300</xdr:rowOff>
    </xdr:to>
    <xdr:sp>
      <xdr:nvSpPr>
        <xdr:cNvPr id="10" name="Line 15"/>
        <xdr:cNvSpPr>
          <a:spLocks noChangeShapeType="1"/>
        </xdr:cNvSpPr>
      </xdr:nvSpPr>
      <xdr:spPr>
        <a:xfrm>
          <a:off x="3600450" y="4152900"/>
          <a:ext cx="1238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1266825</xdr:colOff>
      <xdr:row>18</xdr:row>
      <xdr:rowOff>95250</xdr:rowOff>
    </xdr:from>
    <xdr:to>
      <xdr:col>4</xdr:col>
      <xdr:colOff>19050</xdr:colOff>
      <xdr:row>18</xdr:row>
      <xdr:rowOff>95250</xdr:rowOff>
    </xdr:to>
    <xdr:sp>
      <xdr:nvSpPr>
        <xdr:cNvPr id="11" name="Line 16"/>
        <xdr:cNvSpPr>
          <a:spLocks noChangeShapeType="1"/>
        </xdr:cNvSpPr>
      </xdr:nvSpPr>
      <xdr:spPr>
        <a:xfrm>
          <a:off x="3609975" y="3324225"/>
          <a:ext cx="1333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323850</xdr:colOff>
      <xdr:row>17</xdr:row>
      <xdr:rowOff>114300</xdr:rowOff>
    </xdr:from>
    <xdr:to>
      <xdr:col>3</xdr:col>
      <xdr:colOff>1371600</xdr:colOff>
      <xdr:row>17</xdr:row>
      <xdr:rowOff>114300</xdr:rowOff>
    </xdr:to>
    <xdr:sp>
      <xdr:nvSpPr>
        <xdr:cNvPr id="12" name="Line 17"/>
        <xdr:cNvSpPr>
          <a:spLocks noChangeShapeType="1"/>
        </xdr:cNvSpPr>
      </xdr:nvSpPr>
      <xdr:spPr>
        <a:xfrm>
          <a:off x="2667000" y="3181350"/>
          <a:ext cx="10477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1257300</xdr:colOff>
      <xdr:row>23</xdr:row>
      <xdr:rowOff>114300</xdr:rowOff>
    </xdr:from>
    <xdr:to>
      <xdr:col>4</xdr:col>
      <xdr:colOff>9525</xdr:colOff>
      <xdr:row>23</xdr:row>
      <xdr:rowOff>114300</xdr:rowOff>
    </xdr:to>
    <xdr:sp>
      <xdr:nvSpPr>
        <xdr:cNvPr id="13" name="Line 18"/>
        <xdr:cNvSpPr>
          <a:spLocks noChangeShapeType="1"/>
        </xdr:cNvSpPr>
      </xdr:nvSpPr>
      <xdr:spPr>
        <a:xfrm>
          <a:off x="3600450" y="4152900"/>
          <a:ext cx="1333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1257300</xdr:colOff>
      <xdr:row>24</xdr:row>
      <xdr:rowOff>152400</xdr:rowOff>
    </xdr:from>
    <xdr:to>
      <xdr:col>4</xdr:col>
      <xdr:colOff>19050</xdr:colOff>
      <xdr:row>24</xdr:row>
      <xdr:rowOff>152400</xdr:rowOff>
    </xdr:to>
    <xdr:sp>
      <xdr:nvSpPr>
        <xdr:cNvPr id="14" name="Line 19"/>
        <xdr:cNvSpPr>
          <a:spLocks noChangeShapeType="1"/>
        </xdr:cNvSpPr>
      </xdr:nvSpPr>
      <xdr:spPr>
        <a:xfrm>
          <a:off x="3600450" y="4352925"/>
          <a:ext cx="1428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542925</xdr:colOff>
      <xdr:row>29</xdr:row>
      <xdr:rowOff>123825</xdr:rowOff>
    </xdr:from>
    <xdr:to>
      <xdr:col>3</xdr:col>
      <xdr:colOff>19050</xdr:colOff>
      <xdr:row>29</xdr:row>
      <xdr:rowOff>123825</xdr:rowOff>
    </xdr:to>
    <xdr:sp>
      <xdr:nvSpPr>
        <xdr:cNvPr id="15" name="Line 23"/>
        <xdr:cNvSpPr>
          <a:spLocks noChangeShapeType="1"/>
        </xdr:cNvSpPr>
      </xdr:nvSpPr>
      <xdr:spPr>
        <a:xfrm>
          <a:off x="1685925" y="5133975"/>
          <a:ext cx="6762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847725</xdr:colOff>
      <xdr:row>29</xdr:row>
      <xdr:rowOff>123825</xdr:rowOff>
    </xdr:from>
    <xdr:to>
      <xdr:col>2</xdr:col>
      <xdr:colOff>847725</xdr:colOff>
      <xdr:row>35</xdr:row>
      <xdr:rowOff>95250</xdr:rowOff>
    </xdr:to>
    <xdr:sp>
      <xdr:nvSpPr>
        <xdr:cNvPr id="16" name="Line 24"/>
        <xdr:cNvSpPr>
          <a:spLocks noChangeShapeType="1"/>
        </xdr:cNvSpPr>
      </xdr:nvSpPr>
      <xdr:spPr>
        <a:xfrm>
          <a:off x="1990725" y="5133975"/>
          <a:ext cx="0" cy="98107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514350</xdr:colOff>
      <xdr:row>41</xdr:row>
      <xdr:rowOff>123825</xdr:rowOff>
    </xdr:from>
    <xdr:to>
      <xdr:col>4</xdr:col>
      <xdr:colOff>28575</xdr:colOff>
      <xdr:row>41</xdr:row>
      <xdr:rowOff>123825</xdr:rowOff>
    </xdr:to>
    <xdr:sp>
      <xdr:nvSpPr>
        <xdr:cNvPr id="17" name="Line 27"/>
        <xdr:cNvSpPr>
          <a:spLocks noChangeShapeType="1"/>
        </xdr:cNvSpPr>
      </xdr:nvSpPr>
      <xdr:spPr>
        <a:xfrm>
          <a:off x="2857500" y="7229475"/>
          <a:ext cx="8953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866775</xdr:colOff>
      <xdr:row>41</xdr:row>
      <xdr:rowOff>114300</xdr:rowOff>
    </xdr:from>
    <xdr:to>
      <xdr:col>2</xdr:col>
      <xdr:colOff>876300</xdr:colOff>
      <xdr:row>55</xdr:row>
      <xdr:rowOff>95250</xdr:rowOff>
    </xdr:to>
    <xdr:sp>
      <xdr:nvSpPr>
        <xdr:cNvPr id="18" name="Line 28"/>
        <xdr:cNvSpPr>
          <a:spLocks noChangeShapeType="1"/>
        </xdr:cNvSpPr>
      </xdr:nvSpPr>
      <xdr:spPr>
        <a:xfrm>
          <a:off x="2009775" y="7219950"/>
          <a:ext cx="9525" cy="22479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866775</xdr:colOff>
      <xdr:row>50</xdr:row>
      <xdr:rowOff>95250</xdr:rowOff>
    </xdr:from>
    <xdr:to>
      <xdr:col>2</xdr:col>
      <xdr:colOff>1123950</xdr:colOff>
      <xdr:row>50</xdr:row>
      <xdr:rowOff>95250</xdr:rowOff>
    </xdr:to>
    <xdr:sp>
      <xdr:nvSpPr>
        <xdr:cNvPr id="19" name="Line 29"/>
        <xdr:cNvSpPr>
          <a:spLocks noChangeShapeType="1"/>
        </xdr:cNvSpPr>
      </xdr:nvSpPr>
      <xdr:spPr>
        <a:xfrm>
          <a:off x="2009775" y="8658225"/>
          <a:ext cx="2571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866775</xdr:colOff>
      <xdr:row>52</xdr:row>
      <xdr:rowOff>104775</xdr:rowOff>
    </xdr:from>
    <xdr:to>
      <xdr:col>2</xdr:col>
      <xdr:colOff>1190625</xdr:colOff>
      <xdr:row>52</xdr:row>
      <xdr:rowOff>104775</xdr:rowOff>
    </xdr:to>
    <xdr:sp>
      <xdr:nvSpPr>
        <xdr:cNvPr id="20" name="Line 35"/>
        <xdr:cNvSpPr>
          <a:spLocks noChangeShapeType="1"/>
        </xdr:cNvSpPr>
      </xdr:nvSpPr>
      <xdr:spPr>
        <a:xfrm>
          <a:off x="2009775" y="8991600"/>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552450</xdr:colOff>
      <xdr:row>50</xdr:row>
      <xdr:rowOff>114300</xdr:rowOff>
    </xdr:from>
    <xdr:to>
      <xdr:col>4</xdr:col>
      <xdr:colOff>38100</xdr:colOff>
      <xdr:row>50</xdr:row>
      <xdr:rowOff>114300</xdr:rowOff>
    </xdr:to>
    <xdr:sp>
      <xdr:nvSpPr>
        <xdr:cNvPr id="21" name="Line 36"/>
        <xdr:cNvSpPr>
          <a:spLocks noChangeShapeType="1"/>
        </xdr:cNvSpPr>
      </xdr:nvSpPr>
      <xdr:spPr>
        <a:xfrm>
          <a:off x="2895600" y="8677275"/>
          <a:ext cx="8667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1133475</xdr:colOff>
      <xdr:row>51</xdr:row>
      <xdr:rowOff>85725</xdr:rowOff>
    </xdr:from>
    <xdr:to>
      <xdr:col>4</xdr:col>
      <xdr:colOff>19050</xdr:colOff>
      <xdr:row>51</xdr:row>
      <xdr:rowOff>85725</xdr:rowOff>
    </xdr:to>
    <xdr:sp>
      <xdr:nvSpPr>
        <xdr:cNvPr id="22" name="Line 37"/>
        <xdr:cNvSpPr>
          <a:spLocks noChangeShapeType="1"/>
        </xdr:cNvSpPr>
      </xdr:nvSpPr>
      <xdr:spPr>
        <a:xfrm>
          <a:off x="3476625" y="8810625"/>
          <a:ext cx="2667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876300</xdr:colOff>
      <xdr:row>53</xdr:row>
      <xdr:rowOff>85725</xdr:rowOff>
    </xdr:from>
    <xdr:to>
      <xdr:col>3</xdr:col>
      <xdr:colOff>0</xdr:colOff>
      <xdr:row>53</xdr:row>
      <xdr:rowOff>85725</xdr:rowOff>
    </xdr:to>
    <xdr:sp>
      <xdr:nvSpPr>
        <xdr:cNvPr id="23" name="Line 39"/>
        <xdr:cNvSpPr>
          <a:spLocks noChangeShapeType="1"/>
        </xdr:cNvSpPr>
      </xdr:nvSpPr>
      <xdr:spPr>
        <a:xfrm>
          <a:off x="2019300" y="9134475"/>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885825</xdr:colOff>
      <xdr:row>54</xdr:row>
      <xdr:rowOff>85725</xdr:rowOff>
    </xdr:from>
    <xdr:to>
      <xdr:col>3</xdr:col>
      <xdr:colOff>9525</xdr:colOff>
      <xdr:row>54</xdr:row>
      <xdr:rowOff>85725</xdr:rowOff>
    </xdr:to>
    <xdr:sp>
      <xdr:nvSpPr>
        <xdr:cNvPr id="24" name="Line 40"/>
        <xdr:cNvSpPr>
          <a:spLocks noChangeShapeType="1"/>
        </xdr:cNvSpPr>
      </xdr:nvSpPr>
      <xdr:spPr>
        <a:xfrm>
          <a:off x="2028825" y="9296400"/>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514350</xdr:colOff>
      <xdr:row>5</xdr:row>
      <xdr:rowOff>104775</xdr:rowOff>
    </xdr:from>
    <xdr:to>
      <xdr:col>2</xdr:col>
      <xdr:colOff>1104900</xdr:colOff>
      <xdr:row>5</xdr:row>
      <xdr:rowOff>104775</xdr:rowOff>
    </xdr:to>
    <xdr:sp>
      <xdr:nvSpPr>
        <xdr:cNvPr id="25" name="Line 42"/>
        <xdr:cNvSpPr>
          <a:spLocks noChangeShapeType="1"/>
        </xdr:cNvSpPr>
      </xdr:nvSpPr>
      <xdr:spPr>
        <a:xfrm>
          <a:off x="1657350" y="1228725"/>
          <a:ext cx="590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857250</xdr:colOff>
      <xdr:row>5</xdr:row>
      <xdr:rowOff>123825</xdr:rowOff>
    </xdr:from>
    <xdr:to>
      <xdr:col>2</xdr:col>
      <xdr:colOff>866775</xdr:colOff>
      <xdr:row>26</xdr:row>
      <xdr:rowOff>104775</xdr:rowOff>
    </xdr:to>
    <xdr:sp>
      <xdr:nvSpPr>
        <xdr:cNvPr id="26" name="Line 43"/>
        <xdr:cNvSpPr>
          <a:spLocks noChangeShapeType="1"/>
        </xdr:cNvSpPr>
      </xdr:nvSpPr>
      <xdr:spPr>
        <a:xfrm>
          <a:off x="2000250" y="1247775"/>
          <a:ext cx="9525" cy="338137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1114425</xdr:colOff>
      <xdr:row>10</xdr:row>
      <xdr:rowOff>123825</xdr:rowOff>
    </xdr:from>
    <xdr:to>
      <xdr:col>3</xdr:col>
      <xdr:colOff>1371600</xdr:colOff>
      <xdr:row>10</xdr:row>
      <xdr:rowOff>123825</xdr:rowOff>
    </xdr:to>
    <xdr:sp>
      <xdr:nvSpPr>
        <xdr:cNvPr id="27" name="Line 46"/>
        <xdr:cNvSpPr>
          <a:spLocks noChangeShapeType="1"/>
        </xdr:cNvSpPr>
      </xdr:nvSpPr>
      <xdr:spPr>
        <a:xfrm>
          <a:off x="3457575" y="2057400"/>
          <a:ext cx="2571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1114425</xdr:colOff>
      <xdr:row>9</xdr:row>
      <xdr:rowOff>114300</xdr:rowOff>
    </xdr:from>
    <xdr:to>
      <xdr:col>3</xdr:col>
      <xdr:colOff>1371600</xdr:colOff>
      <xdr:row>9</xdr:row>
      <xdr:rowOff>114300</xdr:rowOff>
    </xdr:to>
    <xdr:sp>
      <xdr:nvSpPr>
        <xdr:cNvPr id="28" name="Line 47"/>
        <xdr:cNvSpPr>
          <a:spLocks noChangeShapeType="1"/>
        </xdr:cNvSpPr>
      </xdr:nvSpPr>
      <xdr:spPr>
        <a:xfrm>
          <a:off x="3457575" y="1885950"/>
          <a:ext cx="2571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866775</xdr:colOff>
      <xdr:row>11</xdr:row>
      <xdr:rowOff>85725</xdr:rowOff>
    </xdr:from>
    <xdr:to>
      <xdr:col>3</xdr:col>
      <xdr:colOff>0</xdr:colOff>
      <xdr:row>11</xdr:row>
      <xdr:rowOff>85725</xdr:rowOff>
    </xdr:to>
    <xdr:sp>
      <xdr:nvSpPr>
        <xdr:cNvPr id="29" name="Line 48"/>
        <xdr:cNvSpPr>
          <a:spLocks noChangeShapeType="1"/>
        </xdr:cNvSpPr>
      </xdr:nvSpPr>
      <xdr:spPr>
        <a:xfrm>
          <a:off x="2009775" y="2181225"/>
          <a:ext cx="3333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885825</xdr:colOff>
      <xdr:row>17</xdr:row>
      <xdr:rowOff>123825</xdr:rowOff>
    </xdr:from>
    <xdr:to>
      <xdr:col>3</xdr:col>
      <xdr:colOff>9525</xdr:colOff>
      <xdr:row>17</xdr:row>
      <xdr:rowOff>123825</xdr:rowOff>
    </xdr:to>
    <xdr:sp>
      <xdr:nvSpPr>
        <xdr:cNvPr id="30" name="Line 54"/>
        <xdr:cNvSpPr>
          <a:spLocks noChangeShapeType="1"/>
        </xdr:cNvSpPr>
      </xdr:nvSpPr>
      <xdr:spPr>
        <a:xfrm>
          <a:off x="2028825" y="3190875"/>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857250</xdr:colOff>
      <xdr:row>26</xdr:row>
      <xdr:rowOff>114300</xdr:rowOff>
    </xdr:from>
    <xdr:to>
      <xdr:col>2</xdr:col>
      <xdr:colOff>1181100</xdr:colOff>
      <xdr:row>26</xdr:row>
      <xdr:rowOff>114300</xdr:rowOff>
    </xdr:to>
    <xdr:sp>
      <xdr:nvSpPr>
        <xdr:cNvPr id="31" name="Line 56"/>
        <xdr:cNvSpPr>
          <a:spLocks noChangeShapeType="1"/>
        </xdr:cNvSpPr>
      </xdr:nvSpPr>
      <xdr:spPr>
        <a:xfrm>
          <a:off x="2000250" y="4638675"/>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161925</xdr:colOff>
      <xdr:row>5</xdr:row>
      <xdr:rowOff>114300</xdr:rowOff>
    </xdr:from>
    <xdr:to>
      <xdr:col>7</xdr:col>
      <xdr:colOff>923925</xdr:colOff>
      <xdr:row>5</xdr:row>
      <xdr:rowOff>114300</xdr:rowOff>
    </xdr:to>
    <xdr:sp>
      <xdr:nvSpPr>
        <xdr:cNvPr id="32" name="Line 59"/>
        <xdr:cNvSpPr>
          <a:spLocks noChangeShapeType="1"/>
        </xdr:cNvSpPr>
      </xdr:nvSpPr>
      <xdr:spPr>
        <a:xfrm>
          <a:off x="6191250" y="1238250"/>
          <a:ext cx="7620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523875</xdr:colOff>
      <xdr:row>5</xdr:row>
      <xdr:rowOff>123825</xdr:rowOff>
    </xdr:from>
    <xdr:to>
      <xdr:col>7</xdr:col>
      <xdr:colOff>552450</xdr:colOff>
      <xdr:row>16</xdr:row>
      <xdr:rowOff>123825</xdr:rowOff>
    </xdr:to>
    <xdr:sp>
      <xdr:nvSpPr>
        <xdr:cNvPr id="33" name="Line 60"/>
        <xdr:cNvSpPr>
          <a:spLocks noChangeShapeType="1"/>
        </xdr:cNvSpPr>
      </xdr:nvSpPr>
      <xdr:spPr>
        <a:xfrm>
          <a:off x="6553200" y="1247775"/>
          <a:ext cx="28575" cy="178117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533400</xdr:colOff>
      <xdr:row>7</xdr:row>
      <xdr:rowOff>76200</xdr:rowOff>
    </xdr:from>
    <xdr:to>
      <xdr:col>7</xdr:col>
      <xdr:colOff>952500</xdr:colOff>
      <xdr:row>7</xdr:row>
      <xdr:rowOff>76200</xdr:rowOff>
    </xdr:to>
    <xdr:sp>
      <xdr:nvSpPr>
        <xdr:cNvPr id="34" name="Line 61"/>
        <xdr:cNvSpPr>
          <a:spLocks noChangeShapeType="1"/>
        </xdr:cNvSpPr>
      </xdr:nvSpPr>
      <xdr:spPr>
        <a:xfrm>
          <a:off x="6562725" y="1524000"/>
          <a:ext cx="4191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523875</xdr:colOff>
      <xdr:row>8</xdr:row>
      <xdr:rowOff>85725</xdr:rowOff>
    </xdr:from>
    <xdr:to>
      <xdr:col>7</xdr:col>
      <xdr:colOff>962025</xdr:colOff>
      <xdr:row>8</xdr:row>
      <xdr:rowOff>85725</xdr:rowOff>
    </xdr:to>
    <xdr:sp>
      <xdr:nvSpPr>
        <xdr:cNvPr id="35" name="Line 62"/>
        <xdr:cNvSpPr>
          <a:spLocks noChangeShapeType="1"/>
        </xdr:cNvSpPr>
      </xdr:nvSpPr>
      <xdr:spPr>
        <a:xfrm>
          <a:off x="6553200" y="1695450"/>
          <a:ext cx="4381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533400</xdr:colOff>
      <xdr:row>9</xdr:row>
      <xdr:rowOff>104775</xdr:rowOff>
    </xdr:from>
    <xdr:to>
      <xdr:col>7</xdr:col>
      <xdr:colOff>962025</xdr:colOff>
      <xdr:row>9</xdr:row>
      <xdr:rowOff>104775</xdr:rowOff>
    </xdr:to>
    <xdr:sp>
      <xdr:nvSpPr>
        <xdr:cNvPr id="36" name="Line 63"/>
        <xdr:cNvSpPr>
          <a:spLocks noChangeShapeType="1"/>
        </xdr:cNvSpPr>
      </xdr:nvSpPr>
      <xdr:spPr>
        <a:xfrm>
          <a:off x="6562725" y="1876425"/>
          <a:ext cx="4286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523875</xdr:colOff>
      <xdr:row>10</xdr:row>
      <xdr:rowOff>123825</xdr:rowOff>
    </xdr:from>
    <xdr:to>
      <xdr:col>7</xdr:col>
      <xdr:colOff>914400</xdr:colOff>
      <xdr:row>10</xdr:row>
      <xdr:rowOff>123825</xdr:rowOff>
    </xdr:to>
    <xdr:sp>
      <xdr:nvSpPr>
        <xdr:cNvPr id="37" name="Line 64"/>
        <xdr:cNvSpPr>
          <a:spLocks noChangeShapeType="1"/>
        </xdr:cNvSpPr>
      </xdr:nvSpPr>
      <xdr:spPr>
        <a:xfrm>
          <a:off x="6553200" y="2057400"/>
          <a:ext cx="3905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552450</xdr:colOff>
      <xdr:row>14</xdr:row>
      <xdr:rowOff>95250</xdr:rowOff>
    </xdr:from>
    <xdr:to>
      <xdr:col>7</xdr:col>
      <xdr:colOff>962025</xdr:colOff>
      <xdr:row>14</xdr:row>
      <xdr:rowOff>95250</xdr:rowOff>
    </xdr:to>
    <xdr:sp>
      <xdr:nvSpPr>
        <xdr:cNvPr id="38" name="Line 65"/>
        <xdr:cNvSpPr>
          <a:spLocks noChangeShapeType="1"/>
        </xdr:cNvSpPr>
      </xdr:nvSpPr>
      <xdr:spPr>
        <a:xfrm>
          <a:off x="6581775" y="2676525"/>
          <a:ext cx="4095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561975</xdr:colOff>
      <xdr:row>12</xdr:row>
      <xdr:rowOff>95250</xdr:rowOff>
    </xdr:from>
    <xdr:to>
      <xdr:col>7</xdr:col>
      <xdr:colOff>952500</xdr:colOff>
      <xdr:row>12</xdr:row>
      <xdr:rowOff>95250</xdr:rowOff>
    </xdr:to>
    <xdr:sp>
      <xdr:nvSpPr>
        <xdr:cNvPr id="39" name="Line 67"/>
        <xdr:cNvSpPr>
          <a:spLocks noChangeShapeType="1"/>
        </xdr:cNvSpPr>
      </xdr:nvSpPr>
      <xdr:spPr>
        <a:xfrm>
          <a:off x="6591300" y="2352675"/>
          <a:ext cx="3905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533400</xdr:colOff>
      <xdr:row>11</xdr:row>
      <xdr:rowOff>104775</xdr:rowOff>
    </xdr:from>
    <xdr:to>
      <xdr:col>7</xdr:col>
      <xdr:colOff>933450</xdr:colOff>
      <xdr:row>11</xdr:row>
      <xdr:rowOff>104775</xdr:rowOff>
    </xdr:to>
    <xdr:sp>
      <xdr:nvSpPr>
        <xdr:cNvPr id="40" name="Line 68"/>
        <xdr:cNvSpPr>
          <a:spLocks noChangeShapeType="1"/>
        </xdr:cNvSpPr>
      </xdr:nvSpPr>
      <xdr:spPr>
        <a:xfrm>
          <a:off x="6562725" y="2200275"/>
          <a:ext cx="4000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561975</xdr:colOff>
      <xdr:row>13</xdr:row>
      <xdr:rowOff>123825</xdr:rowOff>
    </xdr:from>
    <xdr:to>
      <xdr:col>7</xdr:col>
      <xdr:colOff>942975</xdr:colOff>
      <xdr:row>13</xdr:row>
      <xdr:rowOff>123825</xdr:rowOff>
    </xdr:to>
    <xdr:sp>
      <xdr:nvSpPr>
        <xdr:cNvPr id="41" name="Line 69"/>
        <xdr:cNvSpPr>
          <a:spLocks noChangeShapeType="1"/>
        </xdr:cNvSpPr>
      </xdr:nvSpPr>
      <xdr:spPr>
        <a:xfrm>
          <a:off x="6591300" y="2543175"/>
          <a:ext cx="3810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523875</xdr:colOff>
      <xdr:row>6</xdr:row>
      <xdr:rowOff>104775</xdr:rowOff>
    </xdr:from>
    <xdr:to>
      <xdr:col>7</xdr:col>
      <xdr:colOff>885825</xdr:colOff>
      <xdr:row>6</xdr:row>
      <xdr:rowOff>104775</xdr:rowOff>
    </xdr:to>
    <xdr:sp>
      <xdr:nvSpPr>
        <xdr:cNvPr id="42" name="Line 70"/>
        <xdr:cNvSpPr>
          <a:spLocks noChangeShapeType="1"/>
        </xdr:cNvSpPr>
      </xdr:nvSpPr>
      <xdr:spPr>
        <a:xfrm>
          <a:off x="6553200" y="1390650"/>
          <a:ext cx="3619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561975</xdr:colOff>
      <xdr:row>15</xdr:row>
      <xdr:rowOff>133350</xdr:rowOff>
    </xdr:from>
    <xdr:to>
      <xdr:col>7</xdr:col>
      <xdr:colOff>933450</xdr:colOff>
      <xdr:row>15</xdr:row>
      <xdr:rowOff>133350</xdr:rowOff>
    </xdr:to>
    <xdr:sp>
      <xdr:nvSpPr>
        <xdr:cNvPr id="43" name="Line 72"/>
        <xdr:cNvSpPr>
          <a:spLocks noChangeShapeType="1"/>
        </xdr:cNvSpPr>
      </xdr:nvSpPr>
      <xdr:spPr>
        <a:xfrm>
          <a:off x="6591300" y="2876550"/>
          <a:ext cx="3714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571500</xdr:colOff>
      <xdr:row>16</xdr:row>
      <xdr:rowOff>123825</xdr:rowOff>
    </xdr:from>
    <xdr:to>
      <xdr:col>7</xdr:col>
      <xdr:colOff>952500</xdr:colOff>
      <xdr:row>16</xdr:row>
      <xdr:rowOff>123825</xdr:rowOff>
    </xdr:to>
    <xdr:sp>
      <xdr:nvSpPr>
        <xdr:cNvPr id="44" name="Line 73"/>
        <xdr:cNvSpPr>
          <a:spLocks noChangeShapeType="1"/>
        </xdr:cNvSpPr>
      </xdr:nvSpPr>
      <xdr:spPr>
        <a:xfrm>
          <a:off x="6600825" y="3028950"/>
          <a:ext cx="3810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6</xdr:col>
      <xdr:colOff>368300</xdr:colOff>
      <xdr:row>19</xdr:row>
      <xdr:rowOff>104775</xdr:rowOff>
    </xdr:from>
    <xdr:to>
      <xdr:col>6</xdr:col>
      <xdr:colOff>368300</xdr:colOff>
      <xdr:row>19</xdr:row>
      <xdr:rowOff>104775</xdr:rowOff>
    </xdr:to>
    <xdr:sp>
      <xdr:nvSpPr>
        <xdr:cNvPr id="45" name="Line 75"/>
        <xdr:cNvSpPr>
          <a:spLocks noChangeShapeType="1"/>
        </xdr:cNvSpPr>
      </xdr:nvSpPr>
      <xdr:spPr>
        <a:xfrm>
          <a:off x="6029325" y="3495675"/>
          <a:ext cx="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523875</xdr:colOff>
      <xdr:row>19</xdr:row>
      <xdr:rowOff>95250</xdr:rowOff>
    </xdr:from>
    <xdr:to>
      <xdr:col>7</xdr:col>
      <xdr:colOff>533400</xdr:colOff>
      <xdr:row>25</xdr:row>
      <xdr:rowOff>123825</xdr:rowOff>
    </xdr:to>
    <xdr:sp>
      <xdr:nvSpPr>
        <xdr:cNvPr id="46" name="Line 76"/>
        <xdr:cNvSpPr>
          <a:spLocks noChangeShapeType="1"/>
        </xdr:cNvSpPr>
      </xdr:nvSpPr>
      <xdr:spPr>
        <a:xfrm>
          <a:off x="6553200" y="3486150"/>
          <a:ext cx="9525" cy="100012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523875</xdr:colOff>
      <xdr:row>20</xdr:row>
      <xdr:rowOff>76200</xdr:rowOff>
    </xdr:from>
    <xdr:to>
      <xdr:col>7</xdr:col>
      <xdr:colOff>942975</xdr:colOff>
      <xdr:row>20</xdr:row>
      <xdr:rowOff>76200</xdr:rowOff>
    </xdr:to>
    <xdr:sp>
      <xdr:nvSpPr>
        <xdr:cNvPr id="47" name="Line 77"/>
        <xdr:cNvSpPr>
          <a:spLocks noChangeShapeType="1"/>
        </xdr:cNvSpPr>
      </xdr:nvSpPr>
      <xdr:spPr>
        <a:xfrm>
          <a:off x="6553200" y="3629025"/>
          <a:ext cx="4191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514350</xdr:colOff>
      <xdr:row>21</xdr:row>
      <xdr:rowOff>85725</xdr:rowOff>
    </xdr:from>
    <xdr:to>
      <xdr:col>7</xdr:col>
      <xdr:colOff>952500</xdr:colOff>
      <xdr:row>21</xdr:row>
      <xdr:rowOff>85725</xdr:rowOff>
    </xdr:to>
    <xdr:sp>
      <xdr:nvSpPr>
        <xdr:cNvPr id="48" name="Line 78"/>
        <xdr:cNvSpPr>
          <a:spLocks noChangeShapeType="1"/>
        </xdr:cNvSpPr>
      </xdr:nvSpPr>
      <xdr:spPr>
        <a:xfrm>
          <a:off x="6543675" y="3800475"/>
          <a:ext cx="4381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542925</xdr:colOff>
      <xdr:row>25</xdr:row>
      <xdr:rowOff>114300</xdr:rowOff>
    </xdr:from>
    <xdr:to>
      <xdr:col>7</xdr:col>
      <xdr:colOff>933450</xdr:colOff>
      <xdr:row>25</xdr:row>
      <xdr:rowOff>114300</xdr:rowOff>
    </xdr:to>
    <xdr:sp>
      <xdr:nvSpPr>
        <xdr:cNvPr id="49" name="Line 80"/>
        <xdr:cNvSpPr>
          <a:spLocks noChangeShapeType="1"/>
        </xdr:cNvSpPr>
      </xdr:nvSpPr>
      <xdr:spPr>
        <a:xfrm>
          <a:off x="6572250" y="4476750"/>
          <a:ext cx="3905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552450</xdr:colOff>
      <xdr:row>24</xdr:row>
      <xdr:rowOff>142875</xdr:rowOff>
    </xdr:from>
    <xdr:to>
      <xdr:col>7</xdr:col>
      <xdr:colOff>942975</xdr:colOff>
      <xdr:row>24</xdr:row>
      <xdr:rowOff>142875</xdr:rowOff>
    </xdr:to>
    <xdr:sp>
      <xdr:nvSpPr>
        <xdr:cNvPr id="50" name="Line 81"/>
        <xdr:cNvSpPr>
          <a:spLocks noChangeShapeType="1"/>
        </xdr:cNvSpPr>
      </xdr:nvSpPr>
      <xdr:spPr>
        <a:xfrm>
          <a:off x="6581775" y="4343400"/>
          <a:ext cx="3905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514350</xdr:colOff>
      <xdr:row>22</xdr:row>
      <xdr:rowOff>85725</xdr:rowOff>
    </xdr:from>
    <xdr:to>
      <xdr:col>7</xdr:col>
      <xdr:colOff>952500</xdr:colOff>
      <xdr:row>22</xdr:row>
      <xdr:rowOff>85725</xdr:rowOff>
    </xdr:to>
    <xdr:sp>
      <xdr:nvSpPr>
        <xdr:cNvPr id="51" name="Line 84"/>
        <xdr:cNvSpPr>
          <a:spLocks noChangeShapeType="1"/>
        </xdr:cNvSpPr>
      </xdr:nvSpPr>
      <xdr:spPr>
        <a:xfrm>
          <a:off x="6543675" y="3962400"/>
          <a:ext cx="4381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1377950</xdr:colOff>
      <xdr:row>10</xdr:row>
      <xdr:rowOff>123825</xdr:rowOff>
    </xdr:from>
    <xdr:to>
      <xdr:col>3</xdr:col>
      <xdr:colOff>1377950</xdr:colOff>
      <xdr:row>10</xdr:row>
      <xdr:rowOff>123825</xdr:rowOff>
    </xdr:to>
    <xdr:sp>
      <xdr:nvSpPr>
        <xdr:cNvPr id="52" name="Line 86"/>
        <xdr:cNvSpPr>
          <a:spLocks noChangeShapeType="1"/>
        </xdr:cNvSpPr>
      </xdr:nvSpPr>
      <xdr:spPr>
        <a:xfrm flipV="1">
          <a:off x="3721100" y="2057400"/>
          <a:ext cx="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1266825</xdr:colOff>
      <xdr:row>19</xdr:row>
      <xdr:rowOff>114300</xdr:rowOff>
    </xdr:from>
    <xdr:to>
      <xdr:col>4</xdr:col>
      <xdr:colOff>0</xdr:colOff>
      <xdr:row>19</xdr:row>
      <xdr:rowOff>114300</xdr:rowOff>
    </xdr:to>
    <xdr:sp>
      <xdr:nvSpPr>
        <xdr:cNvPr id="53" name="Line 89"/>
        <xdr:cNvSpPr>
          <a:spLocks noChangeShapeType="1"/>
        </xdr:cNvSpPr>
      </xdr:nvSpPr>
      <xdr:spPr>
        <a:xfrm>
          <a:off x="3609975" y="3505200"/>
          <a:ext cx="1143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1019175</xdr:colOff>
      <xdr:row>29</xdr:row>
      <xdr:rowOff>133350</xdr:rowOff>
    </xdr:from>
    <xdr:to>
      <xdr:col>4</xdr:col>
      <xdr:colOff>28575</xdr:colOff>
      <xdr:row>29</xdr:row>
      <xdr:rowOff>133350</xdr:rowOff>
    </xdr:to>
    <xdr:sp>
      <xdr:nvSpPr>
        <xdr:cNvPr id="54" name="Line 95"/>
        <xdr:cNvSpPr>
          <a:spLocks noChangeShapeType="1"/>
        </xdr:cNvSpPr>
      </xdr:nvSpPr>
      <xdr:spPr>
        <a:xfrm>
          <a:off x="3362325" y="5143500"/>
          <a:ext cx="3905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1190625</xdr:colOff>
      <xdr:row>30</xdr:row>
      <xdr:rowOff>104775</xdr:rowOff>
    </xdr:from>
    <xdr:to>
      <xdr:col>4</xdr:col>
      <xdr:colOff>19050</xdr:colOff>
      <xdr:row>30</xdr:row>
      <xdr:rowOff>104775</xdr:rowOff>
    </xdr:to>
    <xdr:sp>
      <xdr:nvSpPr>
        <xdr:cNvPr id="55" name="Line 96"/>
        <xdr:cNvSpPr>
          <a:spLocks noChangeShapeType="1"/>
        </xdr:cNvSpPr>
      </xdr:nvSpPr>
      <xdr:spPr>
        <a:xfrm flipV="1">
          <a:off x="3533775" y="5276850"/>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1181100</xdr:colOff>
      <xdr:row>31</xdr:row>
      <xdr:rowOff>123825</xdr:rowOff>
    </xdr:from>
    <xdr:to>
      <xdr:col>4</xdr:col>
      <xdr:colOff>9525</xdr:colOff>
      <xdr:row>31</xdr:row>
      <xdr:rowOff>123825</xdr:rowOff>
    </xdr:to>
    <xdr:sp>
      <xdr:nvSpPr>
        <xdr:cNvPr id="56" name="Line 97"/>
        <xdr:cNvSpPr>
          <a:spLocks noChangeShapeType="1"/>
        </xdr:cNvSpPr>
      </xdr:nvSpPr>
      <xdr:spPr>
        <a:xfrm flipV="1">
          <a:off x="3524250" y="5457825"/>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1181100</xdr:colOff>
      <xdr:row>29</xdr:row>
      <xdr:rowOff>142875</xdr:rowOff>
    </xdr:from>
    <xdr:to>
      <xdr:col>3</xdr:col>
      <xdr:colOff>1190625</xdr:colOff>
      <xdr:row>31</xdr:row>
      <xdr:rowOff>142875</xdr:rowOff>
    </xdr:to>
    <xdr:sp>
      <xdr:nvSpPr>
        <xdr:cNvPr id="57" name="Line 98"/>
        <xdr:cNvSpPr>
          <a:spLocks noChangeShapeType="1"/>
        </xdr:cNvSpPr>
      </xdr:nvSpPr>
      <xdr:spPr>
        <a:xfrm flipH="1">
          <a:off x="3524250" y="5153025"/>
          <a:ext cx="9525" cy="32385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1123950</xdr:colOff>
      <xdr:row>41</xdr:row>
      <xdr:rowOff>133350</xdr:rowOff>
    </xdr:from>
    <xdr:to>
      <xdr:col>3</xdr:col>
      <xdr:colOff>1133475</xdr:colOff>
      <xdr:row>49</xdr:row>
      <xdr:rowOff>114300</xdr:rowOff>
    </xdr:to>
    <xdr:sp>
      <xdr:nvSpPr>
        <xdr:cNvPr id="58" name="Line 100"/>
        <xdr:cNvSpPr>
          <a:spLocks noChangeShapeType="1"/>
        </xdr:cNvSpPr>
      </xdr:nvSpPr>
      <xdr:spPr>
        <a:xfrm flipH="1">
          <a:off x="3467100" y="7239000"/>
          <a:ext cx="9525" cy="127635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1200150</xdr:colOff>
      <xdr:row>33</xdr:row>
      <xdr:rowOff>114300</xdr:rowOff>
    </xdr:from>
    <xdr:to>
      <xdr:col>3</xdr:col>
      <xdr:colOff>9525</xdr:colOff>
      <xdr:row>33</xdr:row>
      <xdr:rowOff>114300</xdr:rowOff>
    </xdr:to>
    <xdr:sp>
      <xdr:nvSpPr>
        <xdr:cNvPr id="59" name="Line 103"/>
        <xdr:cNvSpPr>
          <a:spLocks noChangeShapeType="1"/>
        </xdr:cNvSpPr>
      </xdr:nvSpPr>
      <xdr:spPr>
        <a:xfrm>
          <a:off x="2343150" y="5772150"/>
          <a:ext cx="95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1371600</xdr:colOff>
      <xdr:row>32</xdr:row>
      <xdr:rowOff>104775</xdr:rowOff>
    </xdr:from>
    <xdr:to>
      <xdr:col>4</xdr:col>
      <xdr:colOff>0</xdr:colOff>
      <xdr:row>32</xdr:row>
      <xdr:rowOff>104775</xdr:rowOff>
    </xdr:to>
    <xdr:sp>
      <xdr:nvSpPr>
        <xdr:cNvPr id="60" name="Line 108"/>
        <xdr:cNvSpPr>
          <a:spLocks noChangeShapeType="1"/>
        </xdr:cNvSpPr>
      </xdr:nvSpPr>
      <xdr:spPr>
        <a:xfrm>
          <a:off x="3714750" y="5600700"/>
          <a:ext cx="95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847725</xdr:colOff>
      <xdr:row>8</xdr:row>
      <xdr:rowOff>133350</xdr:rowOff>
    </xdr:from>
    <xdr:to>
      <xdr:col>2</xdr:col>
      <xdr:colOff>1104900</xdr:colOff>
      <xdr:row>8</xdr:row>
      <xdr:rowOff>133350</xdr:rowOff>
    </xdr:to>
    <xdr:sp>
      <xdr:nvSpPr>
        <xdr:cNvPr id="61" name="Line 109"/>
        <xdr:cNvSpPr>
          <a:spLocks noChangeShapeType="1"/>
        </xdr:cNvSpPr>
      </xdr:nvSpPr>
      <xdr:spPr>
        <a:xfrm>
          <a:off x="1990725" y="1743075"/>
          <a:ext cx="2571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1266825</xdr:colOff>
      <xdr:row>20</xdr:row>
      <xdr:rowOff>104775</xdr:rowOff>
    </xdr:from>
    <xdr:to>
      <xdr:col>4</xdr:col>
      <xdr:colOff>0</xdr:colOff>
      <xdr:row>20</xdr:row>
      <xdr:rowOff>104775</xdr:rowOff>
    </xdr:to>
    <xdr:sp>
      <xdr:nvSpPr>
        <xdr:cNvPr id="62" name="Line 118"/>
        <xdr:cNvSpPr>
          <a:spLocks noChangeShapeType="1"/>
        </xdr:cNvSpPr>
      </xdr:nvSpPr>
      <xdr:spPr>
        <a:xfrm>
          <a:off x="3609975" y="3657600"/>
          <a:ext cx="1143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1266825</xdr:colOff>
      <xdr:row>21</xdr:row>
      <xdr:rowOff>104775</xdr:rowOff>
    </xdr:from>
    <xdr:to>
      <xdr:col>4</xdr:col>
      <xdr:colOff>0</xdr:colOff>
      <xdr:row>21</xdr:row>
      <xdr:rowOff>104775</xdr:rowOff>
    </xdr:to>
    <xdr:sp>
      <xdr:nvSpPr>
        <xdr:cNvPr id="63" name="Line 119"/>
        <xdr:cNvSpPr>
          <a:spLocks noChangeShapeType="1"/>
        </xdr:cNvSpPr>
      </xdr:nvSpPr>
      <xdr:spPr>
        <a:xfrm>
          <a:off x="3609975" y="3819525"/>
          <a:ext cx="1143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1276350</xdr:colOff>
      <xdr:row>22</xdr:row>
      <xdr:rowOff>114300</xdr:rowOff>
    </xdr:from>
    <xdr:to>
      <xdr:col>4</xdr:col>
      <xdr:colOff>9525</xdr:colOff>
      <xdr:row>22</xdr:row>
      <xdr:rowOff>114300</xdr:rowOff>
    </xdr:to>
    <xdr:sp>
      <xdr:nvSpPr>
        <xdr:cNvPr id="64" name="Line 120"/>
        <xdr:cNvSpPr>
          <a:spLocks noChangeShapeType="1"/>
        </xdr:cNvSpPr>
      </xdr:nvSpPr>
      <xdr:spPr>
        <a:xfrm>
          <a:off x="3619500" y="3990975"/>
          <a:ext cx="1143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1377950</xdr:colOff>
      <xdr:row>35</xdr:row>
      <xdr:rowOff>114300</xdr:rowOff>
    </xdr:from>
    <xdr:to>
      <xdr:col>4</xdr:col>
      <xdr:colOff>9525</xdr:colOff>
      <xdr:row>35</xdr:row>
      <xdr:rowOff>114300</xdr:rowOff>
    </xdr:to>
    <xdr:sp>
      <xdr:nvSpPr>
        <xdr:cNvPr id="65" name="Line 128"/>
        <xdr:cNvSpPr>
          <a:spLocks noChangeShapeType="1"/>
        </xdr:cNvSpPr>
      </xdr:nvSpPr>
      <xdr:spPr>
        <a:xfrm>
          <a:off x="3721100" y="6134100"/>
          <a:ext cx="127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1371600</xdr:colOff>
      <xdr:row>34</xdr:row>
      <xdr:rowOff>104775</xdr:rowOff>
    </xdr:from>
    <xdr:to>
      <xdr:col>4</xdr:col>
      <xdr:colOff>0</xdr:colOff>
      <xdr:row>34</xdr:row>
      <xdr:rowOff>104775</xdr:rowOff>
    </xdr:to>
    <xdr:sp>
      <xdr:nvSpPr>
        <xdr:cNvPr id="66" name="Line 129"/>
        <xdr:cNvSpPr>
          <a:spLocks noChangeShapeType="1"/>
        </xdr:cNvSpPr>
      </xdr:nvSpPr>
      <xdr:spPr>
        <a:xfrm>
          <a:off x="3714750" y="5943600"/>
          <a:ext cx="95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857250</xdr:colOff>
      <xdr:row>12</xdr:row>
      <xdr:rowOff>114300</xdr:rowOff>
    </xdr:from>
    <xdr:to>
      <xdr:col>3</xdr:col>
      <xdr:colOff>0</xdr:colOff>
      <xdr:row>12</xdr:row>
      <xdr:rowOff>114300</xdr:rowOff>
    </xdr:to>
    <xdr:sp>
      <xdr:nvSpPr>
        <xdr:cNvPr id="67" name="Line 130"/>
        <xdr:cNvSpPr>
          <a:spLocks noChangeShapeType="1"/>
        </xdr:cNvSpPr>
      </xdr:nvSpPr>
      <xdr:spPr>
        <a:xfrm>
          <a:off x="2000250" y="2371725"/>
          <a:ext cx="3429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857250</xdr:colOff>
      <xdr:row>13</xdr:row>
      <xdr:rowOff>123825</xdr:rowOff>
    </xdr:from>
    <xdr:to>
      <xdr:col>3</xdr:col>
      <xdr:colOff>0</xdr:colOff>
      <xdr:row>13</xdr:row>
      <xdr:rowOff>123825</xdr:rowOff>
    </xdr:to>
    <xdr:sp>
      <xdr:nvSpPr>
        <xdr:cNvPr id="68" name="Line 131"/>
        <xdr:cNvSpPr>
          <a:spLocks noChangeShapeType="1"/>
        </xdr:cNvSpPr>
      </xdr:nvSpPr>
      <xdr:spPr>
        <a:xfrm>
          <a:off x="2000250" y="2543175"/>
          <a:ext cx="3429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866775</xdr:colOff>
      <xdr:row>14</xdr:row>
      <xdr:rowOff>95250</xdr:rowOff>
    </xdr:from>
    <xdr:to>
      <xdr:col>3</xdr:col>
      <xdr:colOff>9525</xdr:colOff>
      <xdr:row>14</xdr:row>
      <xdr:rowOff>95250</xdr:rowOff>
    </xdr:to>
    <xdr:sp>
      <xdr:nvSpPr>
        <xdr:cNvPr id="69" name="Line 132"/>
        <xdr:cNvSpPr>
          <a:spLocks noChangeShapeType="1"/>
        </xdr:cNvSpPr>
      </xdr:nvSpPr>
      <xdr:spPr>
        <a:xfrm>
          <a:off x="2009775" y="2676525"/>
          <a:ext cx="3429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866775</xdr:colOff>
      <xdr:row>15</xdr:row>
      <xdr:rowOff>123825</xdr:rowOff>
    </xdr:from>
    <xdr:to>
      <xdr:col>3</xdr:col>
      <xdr:colOff>9525</xdr:colOff>
      <xdr:row>15</xdr:row>
      <xdr:rowOff>123825</xdr:rowOff>
    </xdr:to>
    <xdr:sp>
      <xdr:nvSpPr>
        <xdr:cNvPr id="70" name="Line 133"/>
        <xdr:cNvSpPr>
          <a:spLocks noChangeShapeType="1"/>
        </xdr:cNvSpPr>
      </xdr:nvSpPr>
      <xdr:spPr>
        <a:xfrm>
          <a:off x="2009775" y="2867025"/>
          <a:ext cx="3429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876300</xdr:colOff>
      <xdr:row>16</xdr:row>
      <xdr:rowOff>104775</xdr:rowOff>
    </xdr:from>
    <xdr:to>
      <xdr:col>3</xdr:col>
      <xdr:colOff>19050</xdr:colOff>
      <xdr:row>16</xdr:row>
      <xdr:rowOff>104775</xdr:rowOff>
    </xdr:to>
    <xdr:sp>
      <xdr:nvSpPr>
        <xdr:cNvPr id="71" name="Line 134"/>
        <xdr:cNvSpPr>
          <a:spLocks noChangeShapeType="1"/>
        </xdr:cNvSpPr>
      </xdr:nvSpPr>
      <xdr:spPr>
        <a:xfrm>
          <a:off x="2019300" y="3009900"/>
          <a:ext cx="3429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866775</xdr:colOff>
      <xdr:row>25</xdr:row>
      <xdr:rowOff>95250</xdr:rowOff>
    </xdr:from>
    <xdr:to>
      <xdr:col>2</xdr:col>
      <xdr:colOff>1190625</xdr:colOff>
      <xdr:row>25</xdr:row>
      <xdr:rowOff>95250</xdr:rowOff>
    </xdr:to>
    <xdr:sp>
      <xdr:nvSpPr>
        <xdr:cNvPr id="72" name="Line 135"/>
        <xdr:cNvSpPr>
          <a:spLocks noChangeShapeType="1"/>
        </xdr:cNvSpPr>
      </xdr:nvSpPr>
      <xdr:spPr>
        <a:xfrm>
          <a:off x="2009775" y="4457700"/>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857250</xdr:colOff>
      <xdr:row>32</xdr:row>
      <xdr:rowOff>114300</xdr:rowOff>
    </xdr:from>
    <xdr:to>
      <xdr:col>2</xdr:col>
      <xdr:colOff>1181100</xdr:colOff>
      <xdr:row>32</xdr:row>
      <xdr:rowOff>114300</xdr:rowOff>
    </xdr:to>
    <xdr:sp>
      <xdr:nvSpPr>
        <xdr:cNvPr id="73" name="Line 136"/>
        <xdr:cNvSpPr>
          <a:spLocks noChangeShapeType="1"/>
        </xdr:cNvSpPr>
      </xdr:nvSpPr>
      <xdr:spPr>
        <a:xfrm>
          <a:off x="2000250" y="5610225"/>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857250</xdr:colOff>
      <xdr:row>33</xdr:row>
      <xdr:rowOff>104775</xdr:rowOff>
    </xdr:from>
    <xdr:to>
      <xdr:col>2</xdr:col>
      <xdr:colOff>1181100</xdr:colOff>
      <xdr:row>33</xdr:row>
      <xdr:rowOff>104775</xdr:rowOff>
    </xdr:to>
    <xdr:sp>
      <xdr:nvSpPr>
        <xdr:cNvPr id="74" name="Line 137"/>
        <xdr:cNvSpPr>
          <a:spLocks noChangeShapeType="1"/>
        </xdr:cNvSpPr>
      </xdr:nvSpPr>
      <xdr:spPr>
        <a:xfrm>
          <a:off x="2000250" y="5762625"/>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857250</xdr:colOff>
      <xdr:row>34</xdr:row>
      <xdr:rowOff>95250</xdr:rowOff>
    </xdr:from>
    <xdr:to>
      <xdr:col>2</xdr:col>
      <xdr:colOff>1181100</xdr:colOff>
      <xdr:row>34</xdr:row>
      <xdr:rowOff>95250</xdr:rowOff>
    </xdr:to>
    <xdr:sp>
      <xdr:nvSpPr>
        <xdr:cNvPr id="75" name="Line 138"/>
        <xdr:cNvSpPr>
          <a:spLocks noChangeShapeType="1"/>
        </xdr:cNvSpPr>
      </xdr:nvSpPr>
      <xdr:spPr>
        <a:xfrm>
          <a:off x="2000250" y="5934075"/>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847725</xdr:colOff>
      <xdr:row>35</xdr:row>
      <xdr:rowOff>95250</xdr:rowOff>
    </xdr:from>
    <xdr:to>
      <xdr:col>2</xdr:col>
      <xdr:colOff>1171575</xdr:colOff>
      <xdr:row>35</xdr:row>
      <xdr:rowOff>95250</xdr:rowOff>
    </xdr:to>
    <xdr:sp>
      <xdr:nvSpPr>
        <xdr:cNvPr id="76" name="Line 139"/>
        <xdr:cNvSpPr>
          <a:spLocks noChangeShapeType="1"/>
        </xdr:cNvSpPr>
      </xdr:nvSpPr>
      <xdr:spPr>
        <a:xfrm>
          <a:off x="1990725" y="6115050"/>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600075</xdr:colOff>
      <xdr:row>41</xdr:row>
      <xdr:rowOff>104775</xdr:rowOff>
    </xdr:from>
    <xdr:to>
      <xdr:col>3</xdr:col>
      <xdr:colOff>19050</xdr:colOff>
      <xdr:row>41</xdr:row>
      <xdr:rowOff>104775</xdr:rowOff>
    </xdr:to>
    <xdr:sp>
      <xdr:nvSpPr>
        <xdr:cNvPr id="77" name="Line 140"/>
        <xdr:cNvSpPr>
          <a:spLocks noChangeShapeType="1"/>
        </xdr:cNvSpPr>
      </xdr:nvSpPr>
      <xdr:spPr>
        <a:xfrm>
          <a:off x="1743075" y="7210425"/>
          <a:ext cx="6191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1143000</xdr:colOff>
      <xdr:row>42</xdr:row>
      <xdr:rowOff>123825</xdr:rowOff>
    </xdr:from>
    <xdr:to>
      <xdr:col>3</xdr:col>
      <xdr:colOff>1352550</xdr:colOff>
      <xdr:row>42</xdr:row>
      <xdr:rowOff>123825</xdr:rowOff>
    </xdr:to>
    <xdr:sp>
      <xdr:nvSpPr>
        <xdr:cNvPr id="78" name="Line 141"/>
        <xdr:cNvSpPr>
          <a:spLocks noChangeShapeType="1"/>
        </xdr:cNvSpPr>
      </xdr:nvSpPr>
      <xdr:spPr>
        <a:xfrm flipV="1">
          <a:off x="3486150" y="7391400"/>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1133475</xdr:colOff>
      <xdr:row>43</xdr:row>
      <xdr:rowOff>114300</xdr:rowOff>
    </xdr:from>
    <xdr:to>
      <xdr:col>3</xdr:col>
      <xdr:colOff>1343025</xdr:colOff>
      <xdr:row>43</xdr:row>
      <xdr:rowOff>114300</xdr:rowOff>
    </xdr:to>
    <xdr:sp>
      <xdr:nvSpPr>
        <xdr:cNvPr id="79" name="Line 142"/>
        <xdr:cNvSpPr>
          <a:spLocks noChangeShapeType="1"/>
        </xdr:cNvSpPr>
      </xdr:nvSpPr>
      <xdr:spPr>
        <a:xfrm flipV="1">
          <a:off x="3476625" y="7543800"/>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1143000</xdr:colOff>
      <xdr:row>45</xdr:row>
      <xdr:rowOff>104775</xdr:rowOff>
    </xdr:from>
    <xdr:to>
      <xdr:col>3</xdr:col>
      <xdr:colOff>1352550</xdr:colOff>
      <xdr:row>45</xdr:row>
      <xdr:rowOff>104775</xdr:rowOff>
    </xdr:to>
    <xdr:sp>
      <xdr:nvSpPr>
        <xdr:cNvPr id="80" name="Line 143"/>
        <xdr:cNvSpPr>
          <a:spLocks noChangeShapeType="1"/>
        </xdr:cNvSpPr>
      </xdr:nvSpPr>
      <xdr:spPr>
        <a:xfrm flipV="1">
          <a:off x="3486150" y="7858125"/>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1143000</xdr:colOff>
      <xdr:row>46</xdr:row>
      <xdr:rowOff>104775</xdr:rowOff>
    </xdr:from>
    <xdr:to>
      <xdr:col>3</xdr:col>
      <xdr:colOff>1352550</xdr:colOff>
      <xdr:row>46</xdr:row>
      <xdr:rowOff>104775</xdr:rowOff>
    </xdr:to>
    <xdr:sp>
      <xdr:nvSpPr>
        <xdr:cNvPr id="81" name="Line 144"/>
        <xdr:cNvSpPr>
          <a:spLocks noChangeShapeType="1"/>
        </xdr:cNvSpPr>
      </xdr:nvSpPr>
      <xdr:spPr>
        <a:xfrm flipV="1">
          <a:off x="3486150" y="8020050"/>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1143000</xdr:colOff>
      <xdr:row>47</xdr:row>
      <xdr:rowOff>104775</xdr:rowOff>
    </xdr:from>
    <xdr:to>
      <xdr:col>3</xdr:col>
      <xdr:colOff>1352550</xdr:colOff>
      <xdr:row>47</xdr:row>
      <xdr:rowOff>104775</xdr:rowOff>
    </xdr:to>
    <xdr:sp>
      <xdr:nvSpPr>
        <xdr:cNvPr id="82" name="Line 145"/>
        <xdr:cNvSpPr>
          <a:spLocks noChangeShapeType="1"/>
        </xdr:cNvSpPr>
      </xdr:nvSpPr>
      <xdr:spPr>
        <a:xfrm flipV="1">
          <a:off x="3486150" y="8181975"/>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1143000</xdr:colOff>
      <xdr:row>48</xdr:row>
      <xdr:rowOff>152400</xdr:rowOff>
    </xdr:from>
    <xdr:to>
      <xdr:col>3</xdr:col>
      <xdr:colOff>1352550</xdr:colOff>
      <xdr:row>48</xdr:row>
      <xdr:rowOff>152400</xdr:rowOff>
    </xdr:to>
    <xdr:sp>
      <xdr:nvSpPr>
        <xdr:cNvPr id="83" name="Line 146"/>
        <xdr:cNvSpPr>
          <a:spLocks noChangeShapeType="1"/>
        </xdr:cNvSpPr>
      </xdr:nvSpPr>
      <xdr:spPr>
        <a:xfrm flipV="1">
          <a:off x="3486150" y="8391525"/>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1123950</xdr:colOff>
      <xdr:row>50</xdr:row>
      <xdr:rowOff>114300</xdr:rowOff>
    </xdr:from>
    <xdr:to>
      <xdr:col>3</xdr:col>
      <xdr:colOff>1133475</xdr:colOff>
      <xdr:row>51</xdr:row>
      <xdr:rowOff>85725</xdr:rowOff>
    </xdr:to>
    <xdr:sp>
      <xdr:nvSpPr>
        <xdr:cNvPr id="84" name="Line 147"/>
        <xdr:cNvSpPr>
          <a:spLocks noChangeShapeType="1"/>
        </xdr:cNvSpPr>
      </xdr:nvSpPr>
      <xdr:spPr>
        <a:xfrm flipH="1">
          <a:off x="3467100" y="8677275"/>
          <a:ext cx="9525" cy="13335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885825</xdr:colOff>
      <xdr:row>55</xdr:row>
      <xdr:rowOff>85725</xdr:rowOff>
    </xdr:from>
    <xdr:to>
      <xdr:col>3</xdr:col>
      <xdr:colOff>9525</xdr:colOff>
      <xdr:row>55</xdr:row>
      <xdr:rowOff>85725</xdr:rowOff>
    </xdr:to>
    <xdr:sp>
      <xdr:nvSpPr>
        <xdr:cNvPr id="85" name="Line 148"/>
        <xdr:cNvSpPr>
          <a:spLocks noChangeShapeType="1"/>
        </xdr:cNvSpPr>
      </xdr:nvSpPr>
      <xdr:spPr>
        <a:xfrm>
          <a:off x="2028825" y="9458325"/>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514350</xdr:colOff>
      <xdr:row>56</xdr:row>
      <xdr:rowOff>123825</xdr:rowOff>
    </xdr:from>
    <xdr:to>
      <xdr:col>4</xdr:col>
      <xdr:colOff>28575</xdr:colOff>
      <xdr:row>56</xdr:row>
      <xdr:rowOff>123825</xdr:rowOff>
    </xdr:to>
    <xdr:sp>
      <xdr:nvSpPr>
        <xdr:cNvPr id="86" name="Line 157"/>
        <xdr:cNvSpPr>
          <a:spLocks noChangeShapeType="1"/>
        </xdr:cNvSpPr>
      </xdr:nvSpPr>
      <xdr:spPr>
        <a:xfrm>
          <a:off x="2857500" y="9658350"/>
          <a:ext cx="8953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590550</xdr:colOff>
      <xdr:row>56</xdr:row>
      <xdr:rowOff>104775</xdr:rowOff>
    </xdr:from>
    <xdr:to>
      <xdr:col>3</xdr:col>
      <xdr:colOff>9525</xdr:colOff>
      <xdr:row>56</xdr:row>
      <xdr:rowOff>104775</xdr:rowOff>
    </xdr:to>
    <xdr:sp>
      <xdr:nvSpPr>
        <xdr:cNvPr id="87" name="Line 158"/>
        <xdr:cNvSpPr>
          <a:spLocks noChangeShapeType="1"/>
        </xdr:cNvSpPr>
      </xdr:nvSpPr>
      <xdr:spPr>
        <a:xfrm>
          <a:off x="1733550" y="9639300"/>
          <a:ext cx="6191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1171575</xdr:colOff>
      <xdr:row>58</xdr:row>
      <xdr:rowOff>123825</xdr:rowOff>
    </xdr:from>
    <xdr:to>
      <xdr:col>4</xdr:col>
      <xdr:colOff>0</xdr:colOff>
      <xdr:row>58</xdr:row>
      <xdr:rowOff>123825</xdr:rowOff>
    </xdr:to>
    <xdr:sp>
      <xdr:nvSpPr>
        <xdr:cNvPr id="88" name="Line 159"/>
        <xdr:cNvSpPr>
          <a:spLocks noChangeShapeType="1"/>
        </xdr:cNvSpPr>
      </xdr:nvSpPr>
      <xdr:spPr>
        <a:xfrm flipV="1">
          <a:off x="3514725" y="9982200"/>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885825</xdr:colOff>
      <xdr:row>56</xdr:row>
      <xdr:rowOff>123825</xdr:rowOff>
    </xdr:from>
    <xdr:to>
      <xdr:col>2</xdr:col>
      <xdr:colOff>885825</xdr:colOff>
      <xdr:row>60</xdr:row>
      <xdr:rowOff>85725</xdr:rowOff>
    </xdr:to>
    <xdr:sp>
      <xdr:nvSpPr>
        <xdr:cNvPr id="89" name="Line 162"/>
        <xdr:cNvSpPr>
          <a:spLocks noChangeShapeType="1"/>
        </xdr:cNvSpPr>
      </xdr:nvSpPr>
      <xdr:spPr>
        <a:xfrm flipH="1">
          <a:off x="2028825" y="9658350"/>
          <a:ext cx="0" cy="6096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895350</xdr:colOff>
      <xdr:row>60</xdr:row>
      <xdr:rowOff>85725</xdr:rowOff>
    </xdr:from>
    <xdr:to>
      <xdr:col>3</xdr:col>
      <xdr:colOff>19050</xdr:colOff>
      <xdr:row>60</xdr:row>
      <xdr:rowOff>85725</xdr:rowOff>
    </xdr:to>
    <xdr:sp>
      <xdr:nvSpPr>
        <xdr:cNvPr id="90" name="Line 163"/>
        <xdr:cNvSpPr>
          <a:spLocks noChangeShapeType="1"/>
        </xdr:cNvSpPr>
      </xdr:nvSpPr>
      <xdr:spPr>
        <a:xfrm>
          <a:off x="2038350" y="10267950"/>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895350</xdr:colOff>
      <xdr:row>59</xdr:row>
      <xdr:rowOff>104775</xdr:rowOff>
    </xdr:from>
    <xdr:to>
      <xdr:col>3</xdr:col>
      <xdr:colOff>19050</xdr:colOff>
      <xdr:row>59</xdr:row>
      <xdr:rowOff>104775</xdr:rowOff>
    </xdr:to>
    <xdr:sp>
      <xdr:nvSpPr>
        <xdr:cNvPr id="91" name="Line 164"/>
        <xdr:cNvSpPr>
          <a:spLocks noChangeShapeType="1"/>
        </xdr:cNvSpPr>
      </xdr:nvSpPr>
      <xdr:spPr>
        <a:xfrm>
          <a:off x="2038350" y="10125075"/>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1162050</xdr:colOff>
      <xdr:row>56</xdr:row>
      <xdr:rowOff>142875</xdr:rowOff>
    </xdr:from>
    <xdr:to>
      <xdr:col>3</xdr:col>
      <xdr:colOff>1171575</xdr:colOff>
      <xdr:row>58</xdr:row>
      <xdr:rowOff>114300</xdr:rowOff>
    </xdr:to>
    <xdr:sp>
      <xdr:nvSpPr>
        <xdr:cNvPr id="92" name="Line 165"/>
        <xdr:cNvSpPr>
          <a:spLocks noChangeShapeType="1"/>
        </xdr:cNvSpPr>
      </xdr:nvSpPr>
      <xdr:spPr>
        <a:xfrm flipH="1">
          <a:off x="3505200" y="9677400"/>
          <a:ext cx="9525" cy="29527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590550</xdr:colOff>
      <xdr:row>61</xdr:row>
      <xdr:rowOff>104775</xdr:rowOff>
    </xdr:from>
    <xdr:to>
      <xdr:col>3</xdr:col>
      <xdr:colOff>9525</xdr:colOff>
      <xdr:row>61</xdr:row>
      <xdr:rowOff>104775</xdr:rowOff>
    </xdr:to>
    <xdr:sp>
      <xdr:nvSpPr>
        <xdr:cNvPr id="93" name="Line 166"/>
        <xdr:cNvSpPr>
          <a:spLocks noChangeShapeType="1"/>
        </xdr:cNvSpPr>
      </xdr:nvSpPr>
      <xdr:spPr>
        <a:xfrm>
          <a:off x="1733550" y="10448925"/>
          <a:ext cx="6191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885825</xdr:colOff>
      <xdr:row>61</xdr:row>
      <xdr:rowOff>123825</xdr:rowOff>
    </xdr:from>
    <xdr:to>
      <xdr:col>2</xdr:col>
      <xdr:colOff>885825</xdr:colOff>
      <xdr:row>63</xdr:row>
      <xdr:rowOff>104775</xdr:rowOff>
    </xdr:to>
    <xdr:sp>
      <xdr:nvSpPr>
        <xdr:cNvPr id="94" name="Line 167"/>
        <xdr:cNvSpPr>
          <a:spLocks noChangeShapeType="1"/>
        </xdr:cNvSpPr>
      </xdr:nvSpPr>
      <xdr:spPr>
        <a:xfrm flipH="1">
          <a:off x="2028825" y="10467975"/>
          <a:ext cx="0" cy="3048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885825</xdr:colOff>
      <xdr:row>62</xdr:row>
      <xdr:rowOff>123825</xdr:rowOff>
    </xdr:from>
    <xdr:to>
      <xdr:col>3</xdr:col>
      <xdr:colOff>9525</xdr:colOff>
      <xdr:row>62</xdr:row>
      <xdr:rowOff>123825</xdr:rowOff>
    </xdr:to>
    <xdr:sp>
      <xdr:nvSpPr>
        <xdr:cNvPr id="95" name="Line 168"/>
        <xdr:cNvSpPr>
          <a:spLocks noChangeShapeType="1"/>
        </xdr:cNvSpPr>
      </xdr:nvSpPr>
      <xdr:spPr>
        <a:xfrm>
          <a:off x="2028825" y="10629900"/>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895350</xdr:colOff>
      <xdr:row>63</xdr:row>
      <xdr:rowOff>114300</xdr:rowOff>
    </xdr:from>
    <xdr:to>
      <xdr:col>3</xdr:col>
      <xdr:colOff>19050</xdr:colOff>
      <xdr:row>63</xdr:row>
      <xdr:rowOff>114300</xdr:rowOff>
    </xdr:to>
    <xdr:sp>
      <xdr:nvSpPr>
        <xdr:cNvPr id="96" name="Line 169"/>
        <xdr:cNvSpPr>
          <a:spLocks noChangeShapeType="1"/>
        </xdr:cNvSpPr>
      </xdr:nvSpPr>
      <xdr:spPr>
        <a:xfrm>
          <a:off x="2038350" y="10782300"/>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200025</xdr:colOff>
      <xdr:row>19</xdr:row>
      <xdr:rowOff>95250</xdr:rowOff>
    </xdr:from>
    <xdr:to>
      <xdr:col>7</xdr:col>
      <xdr:colOff>962025</xdr:colOff>
      <xdr:row>19</xdr:row>
      <xdr:rowOff>95250</xdr:rowOff>
    </xdr:to>
    <xdr:sp>
      <xdr:nvSpPr>
        <xdr:cNvPr id="97" name="Line 170"/>
        <xdr:cNvSpPr>
          <a:spLocks noChangeShapeType="1"/>
        </xdr:cNvSpPr>
      </xdr:nvSpPr>
      <xdr:spPr>
        <a:xfrm>
          <a:off x="6229350" y="3486150"/>
          <a:ext cx="7620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552450</xdr:colOff>
      <xdr:row>23</xdr:row>
      <xdr:rowOff>142875</xdr:rowOff>
    </xdr:from>
    <xdr:to>
      <xdr:col>7</xdr:col>
      <xdr:colOff>942975</xdr:colOff>
      <xdr:row>23</xdr:row>
      <xdr:rowOff>142875</xdr:rowOff>
    </xdr:to>
    <xdr:sp>
      <xdr:nvSpPr>
        <xdr:cNvPr id="98" name="Line 171"/>
        <xdr:cNvSpPr>
          <a:spLocks noChangeShapeType="1"/>
        </xdr:cNvSpPr>
      </xdr:nvSpPr>
      <xdr:spPr>
        <a:xfrm>
          <a:off x="6581775" y="4181475"/>
          <a:ext cx="3905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809625</xdr:colOff>
      <xdr:row>35</xdr:row>
      <xdr:rowOff>95250</xdr:rowOff>
    </xdr:from>
    <xdr:to>
      <xdr:col>3</xdr:col>
      <xdr:colOff>1352550</xdr:colOff>
      <xdr:row>35</xdr:row>
      <xdr:rowOff>95250</xdr:rowOff>
    </xdr:to>
    <xdr:sp>
      <xdr:nvSpPr>
        <xdr:cNvPr id="99" name="Line 95"/>
        <xdr:cNvSpPr>
          <a:spLocks noChangeShapeType="1"/>
        </xdr:cNvSpPr>
      </xdr:nvSpPr>
      <xdr:spPr>
        <a:xfrm>
          <a:off x="3152775" y="6115050"/>
          <a:ext cx="5429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1133474</xdr:colOff>
      <xdr:row>35</xdr:row>
      <xdr:rowOff>95250</xdr:rowOff>
    </xdr:from>
    <xdr:to>
      <xdr:col>3</xdr:col>
      <xdr:colOff>1142999</xdr:colOff>
      <xdr:row>38</xdr:row>
      <xdr:rowOff>85725</xdr:rowOff>
    </xdr:to>
    <xdr:sp>
      <xdr:nvSpPr>
        <xdr:cNvPr id="100" name="Line 98"/>
        <xdr:cNvSpPr>
          <a:spLocks noChangeShapeType="1"/>
        </xdr:cNvSpPr>
      </xdr:nvSpPr>
      <xdr:spPr>
        <a:xfrm flipH="1">
          <a:off x="3475990" y="6115050"/>
          <a:ext cx="9525" cy="5334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1162050</xdr:colOff>
      <xdr:row>36</xdr:row>
      <xdr:rowOff>95250</xdr:rowOff>
    </xdr:from>
    <xdr:to>
      <xdr:col>3</xdr:col>
      <xdr:colOff>1371600</xdr:colOff>
      <xdr:row>36</xdr:row>
      <xdr:rowOff>95250</xdr:rowOff>
    </xdr:to>
    <xdr:sp>
      <xdr:nvSpPr>
        <xdr:cNvPr id="101" name="Line 96"/>
        <xdr:cNvSpPr>
          <a:spLocks noChangeShapeType="1"/>
        </xdr:cNvSpPr>
      </xdr:nvSpPr>
      <xdr:spPr>
        <a:xfrm flipV="1">
          <a:off x="3505200" y="6296025"/>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1152525</xdr:colOff>
      <xdr:row>37</xdr:row>
      <xdr:rowOff>95250</xdr:rowOff>
    </xdr:from>
    <xdr:to>
      <xdr:col>3</xdr:col>
      <xdr:colOff>1362075</xdr:colOff>
      <xdr:row>37</xdr:row>
      <xdr:rowOff>95250</xdr:rowOff>
    </xdr:to>
    <xdr:sp>
      <xdr:nvSpPr>
        <xdr:cNvPr id="102" name="Line 96"/>
        <xdr:cNvSpPr>
          <a:spLocks noChangeShapeType="1"/>
        </xdr:cNvSpPr>
      </xdr:nvSpPr>
      <xdr:spPr>
        <a:xfrm flipV="1">
          <a:off x="3495675" y="6477000"/>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1143000</xdr:colOff>
      <xdr:row>38</xdr:row>
      <xdr:rowOff>76200</xdr:rowOff>
    </xdr:from>
    <xdr:to>
      <xdr:col>3</xdr:col>
      <xdr:colOff>1352550</xdr:colOff>
      <xdr:row>38</xdr:row>
      <xdr:rowOff>76200</xdr:rowOff>
    </xdr:to>
    <xdr:sp>
      <xdr:nvSpPr>
        <xdr:cNvPr id="103" name="Line 96"/>
        <xdr:cNvSpPr>
          <a:spLocks noChangeShapeType="1"/>
        </xdr:cNvSpPr>
      </xdr:nvSpPr>
      <xdr:spPr>
        <a:xfrm flipV="1">
          <a:off x="3486150" y="6638925"/>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1171575</xdr:colOff>
      <xdr:row>57</xdr:row>
      <xdr:rowOff>95250</xdr:rowOff>
    </xdr:from>
    <xdr:to>
      <xdr:col>4</xdr:col>
      <xdr:colOff>0</xdr:colOff>
      <xdr:row>57</xdr:row>
      <xdr:rowOff>95250</xdr:rowOff>
    </xdr:to>
    <xdr:sp>
      <xdr:nvSpPr>
        <xdr:cNvPr id="104" name="Line 159"/>
        <xdr:cNvSpPr>
          <a:spLocks noChangeShapeType="1"/>
        </xdr:cNvSpPr>
      </xdr:nvSpPr>
      <xdr:spPr>
        <a:xfrm flipV="1">
          <a:off x="3514725" y="9791700"/>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1257300</xdr:colOff>
      <xdr:row>25</xdr:row>
      <xdr:rowOff>142875</xdr:rowOff>
    </xdr:from>
    <xdr:to>
      <xdr:col>4</xdr:col>
      <xdr:colOff>19050</xdr:colOff>
      <xdr:row>25</xdr:row>
      <xdr:rowOff>142875</xdr:rowOff>
    </xdr:to>
    <xdr:sp>
      <xdr:nvSpPr>
        <xdr:cNvPr id="105" name="Line 19"/>
        <xdr:cNvSpPr>
          <a:spLocks noChangeShapeType="1"/>
        </xdr:cNvSpPr>
      </xdr:nvSpPr>
      <xdr:spPr>
        <a:xfrm>
          <a:off x="3600450" y="4505325"/>
          <a:ext cx="1428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1266825</xdr:colOff>
      <xdr:row>26</xdr:row>
      <xdr:rowOff>142875</xdr:rowOff>
    </xdr:from>
    <xdr:to>
      <xdr:col>4</xdr:col>
      <xdr:colOff>28575</xdr:colOff>
      <xdr:row>26</xdr:row>
      <xdr:rowOff>142875</xdr:rowOff>
    </xdr:to>
    <xdr:sp>
      <xdr:nvSpPr>
        <xdr:cNvPr id="107" name="Line 19"/>
        <xdr:cNvSpPr>
          <a:spLocks noChangeShapeType="1"/>
        </xdr:cNvSpPr>
      </xdr:nvSpPr>
      <xdr:spPr>
        <a:xfrm>
          <a:off x="3609975" y="4667250"/>
          <a:ext cx="1428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1257300</xdr:colOff>
      <xdr:row>27</xdr:row>
      <xdr:rowOff>142875</xdr:rowOff>
    </xdr:from>
    <xdr:to>
      <xdr:col>4</xdr:col>
      <xdr:colOff>19050</xdr:colOff>
      <xdr:row>27</xdr:row>
      <xdr:rowOff>142875</xdr:rowOff>
    </xdr:to>
    <xdr:sp>
      <xdr:nvSpPr>
        <xdr:cNvPr id="108" name="Line 19"/>
        <xdr:cNvSpPr>
          <a:spLocks noChangeShapeType="1"/>
        </xdr:cNvSpPr>
      </xdr:nvSpPr>
      <xdr:spPr>
        <a:xfrm>
          <a:off x="3600450" y="4829175"/>
          <a:ext cx="1428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1133475</xdr:colOff>
      <xdr:row>44</xdr:row>
      <xdr:rowOff>123825</xdr:rowOff>
    </xdr:from>
    <xdr:to>
      <xdr:col>3</xdr:col>
      <xdr:colOff>1343025</xdr:colOff>
      <xdr:row>44</xdr:row>
      <xdr:rowOff>123825</xdr:rowOff>
    </xdr:to>
    <xdr:sp>
      <xdr:nvSpPr>
        <xdr:cNvPr id="109" name="Line 142"/>
        <xdr:cNvSpPr>
          <a:spLocks noChangeShapeType="1"/>
        </xdr:cNvSpPr>
      </xdr:nvSpPr>
      <xdr:spPr>
        <a:xfrm flipV="1">
          <a:off x="3476625" y="7715250"/>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1247775</xdr:colOff>
      <xdr:row>17</xdr:row>
      <xdr:rowOff>133350</xdr:rowOff>
    </xdr:from>
    <xdr:to>
      <xdr:col>4</xdr:col>
      <xdr:colOff>9525</xdr:colOff>
      <xdr:row>17</xdr:row>
      <xdr:rowOff>133350</xdr:rowOff>
    </xdr:to>
    <xdr:sp>
      <xdr:nvSpPr>
        <xdr:cNvPr id="110" name="Line 19"/>
        <xdr:cNvSpPr>
          <a:spLocks noChangeShapeType="1"/>
        </xdr:cNvSpPr>
      </xdr:nvSpPr>
      <xdr:spPr>
        <a:xfrm>
          <a:off x="3590925" y="3200400"/>
          <a:ext cx="1428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1257300</xdr:colOff>
      <xdr:row>28</xdr:row>
      <xdr:rowOff>104775</xdr:rowOff>
    </xdr:from>
    <xdr:to>
      <xdr:col>4</xdr:col>
      <xdr:colOff>19050</xdr:colOff>
      <xdr:row>28</xdr:row>
      <xdr:rowOff>104775</xdr:rowOff>
    </xdr:to>
    <xdr:sp>
      <xdr:nvSpPr>
        <xdr:cNvPr id="111" name="Line 19"/>
        <xdr:cNvSpPr>
          <a:spLocks noChangeShapeType="1"/>
        </xdr:cNvSpPr>
      </xdr:nvSpPr>
      <xdr:spPr>
        <a:xfrm>
          <a:off x="3600450" y="4953000"/>
          <a:ext cx="1428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1123950</xdr:colOff>
      <xdr:row>49</xdr:row>
      <xdr:rowOff>123825</xdr:rowOff>
    </xdr:from>
    <xdr:to>
      <xdr:col>3</xdr:col>
      <xdr:colOff>1333500</xdr:colOff>
      <xdr:row>49</xdr:row>
      <xdr:rowOff>123825</xdr:rowOff>
    </xdr:to>
    <xdr:sp>
      <xdr:nvSpPr>
        <xdr:cNvPr id="112" name="Line 146"/>
        <xdr:cNvSpPr>
          <a:spLocks noChangeShapeType="1"/>
        </xdr:cNvSpPr>
      </xdr:nvSpPr>
      <xdr:spPr>
        <a:xfrm flipV="1">
          <a:off x="3467100" y="8524875"/>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0</xdr:col>
      <xdr:colOff>9525</xdr:colOff>
      <xdr:row>0</xdr:row>
      <xdr:rowOff>180975</xdr:rowOff>
    </xdr:from>
    <xdr:to>
      <xdr:col>18</xdr:col>
      <xdr:colOff>0</xdr:colOff>
      <xdr:row>3</xdr:row>
      <xdr:rowOff>28575</xdr:rowOff>
    </xdr:to>
    <xdr:sp>
      <xdr:nvSpPr>
        <xdr:cNvPr id="2" name="TextBox 1"/>
        <xdr:cNvSpPr txBox="1"/>
      </xdr:nvSpPr>
      <xdr:spPr>
        <a:xfrm>
          <a:off x="9525" y="180975"/>
          <a:ext cx="7381875" cy="44767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altLang="zh-CN" sz="1600" b="1"/>
            <a:t>01</a:t>
          </a:r>
          <a:r>
            <a:rPr lang="zh-CN" altLang="en-US" sz="1600" b="1"/>
            <a:t>基础信息输入栏</a:t>
          </a:r>
          <a:endParaRPr lang="zh-CN" altLang="en-US" sz="1600" b="1"/>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0</xdr:colOff>
      <xdr:row>39</xdr:row>
      <xdr:rowOff>0</xdr:rowOff>
    </xdr:from>
    <xdr:to>
      <xdr:col>5</xdr:col>
      <xdr:colOff>76200</xdr:colOff>
      <xdr:row>40</xdr:row>
      <xdr:rowOff>9525</xdr:rowOff>
    </xdr:to>
    <xdr:sp>
      <xdr:nvSpPr>
        <xdr:cNvPr id="2" name="Text Box 1"/>
        <xdr:cNvSpPr txBox="1">
          <a:spLocks noChangeArrowheads="1"/>
        </xdr:cNvSpPr>
      </xdr:nvSpPr>
      <xdr:spPr>
        <a:xfrm>
          <a:off x="6000750" y="7886700"/>
          <a:ext cx="762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DELL\AppData\Local\Temp\360zip$Temp\360$1\&#36164;&#20135;&#22522;&#30784;&#27861;&#35780;&#20272;&#30003;&#25253;&#34920;-&#21326;&#28070;&#26124;&#3502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申报表封面"/>
      <sheetName val="资产基础法评估明表工作流程图"/>
      <sheetName val="索引目录"/>
      <sheetName val="基本信息输入表"/>
      <sheetName val="企业基本情况表"/>
      <sheetName val="填表说明"/>
      <sheetName val="资产负债表"/>
      <sheetName val="1-汇总表-新会计准则用表"/>
      <sheetName val="2-分类汇总-新会计准则用表"/>
      <sheetName val="1-汇总表"/>
      <sheetName val="2-分类汇总"/>
      <sheetName val="3-流动汇总"/>
      <sheetName val="表3-1货币汇总表"/>
      <sheetName val="3-1-1现金"/>
      <sheetName val="3-1-2银行存款"/>
      <sheetName val="3-1-3其他货币资金"/>
      <sheetName val="3-2交易性金融资产汇总"/>
      <sheetName val="3-2-1交易性-股票"/>
      <sheetName val="3-2-2交易性-债券"/>
      <sheetName val="3-2-3交易性-基金"/>
      <sheetName val="3-3应收票据"/>
      <sheetName val="3-4应收账款"/>
      <sheetName val="3-5预付款项"/>
      <sheetName val="3-6应收利息"/>
      <sheetName val="3-7应收股利"/>
      <sheetName val="3-9存货汇总"/>
      <sheetName val="3-8其他应收款"/>
      <sheetName val="3-9-1材料采购（在途物资）"/>
      <sheetName val="3-9-2原材料"/>
      <sheetName val="3-9-3在库周转材料"/>
      <sheetName val="3-9-4委托加工物资"/>
      <sheetName val="3-9-5产成品（库存商品）"/>
      <sheetName val="3-9-6在产品（自制半成品）"/>
      <sheetName val="3-9-7发出商品"/>
      <sheetName val="3-9-8在用周转材料"/>
      <sheetName val="3-9-9开发产品"/>
      <sheetName val="3-9-10开发成本"/>
      <sheetName val="3-9-11消耗性生物资产"/>
      <sheetName val="3-9-12工程施工"/>
      <sheetName val="3-10一年到期非流动资产"/>
      <sheetName val="3-11其他流动资产"/>
      <sheetName val="3-12合同资产"/>
      <sheetName val="4-非流动资产汇总"/>
      <sheetName val="4-1可供出售金融资产汇总"/>
      <sheetName val="4-1-1可出售-股票"/>
      <sheetName val="4-1-2可出售-债券"/>
      <sheetName val="4-1-3可出售-其他"/>
      <sheetName val="4-2持有到期投资"/>
      <sheetName val="4-3长期应收"/>
      <sheetName val="4-4股权投资"/>
      <sheetName val="4-5投资性房地产汇总"/>
      <sheetName val="4-5-1投资性房地产（成本计量）"/>
      <sheetName val="4-5-2投资性房地产（公允计量）"/>
      <sheetName val="4-5-3投资性地产（成本计量）"/>
      <sheetName val="4-5-4投资性地产（公允计量）"/>
      <sheetName val="4-6固定资产汇总"/>
      <sheetName val="4-6-1房屋建筑物"/>
      <sheetName val="4-6-2构筑物"/>
      <sheetName val="4-6-3管道沟槽"/>
      <sheetName val="4-6-4井巷工程"/>
      <sheetName val="Sheet1"/>
      <sheetName val="4-6-5机器设备"/>
      <sheetName val="4-6-6车辆"/>
      <sheetName val="4-6-7电子设备"/>
      <sheetName val="4-6-8土地"/>
      <sheetName val="4-6-9船舶"/>
      <sheetName val="4-7在建工程汇总"/>
      <sheetName val="4-7-1在建（土建）"/>
      <sheetName val="4-7-2在建（设备）"/>
      <sheetName val="4-7-3在建（待摊投资）"/>
      <sheetName val="4-8工程物资"/>
      <sheetName val="4-9固定资产清理"/>
      <sheetName val="4-10生产性生物资产"/>
      <sheetName val="4-11油气资产"/>
      <sheetName val="4-12无形资产汇总"/>
      <sheetName val="4-12-1无形-土地"/>
      <sheetName val="4-12-2无形-矿业权"/>
      <sheetName val="4-12-3无形-其他"/>
      <sheetName val="4-13开发支出"/>
      <sheetName val="4-14商誉"/>
      <sheetName val="4-15长期待摊费用"/>
      <sheetName val="4-16递延所得税资产"/>
      <sheetName val="4-17其他非流动资产"/>
      <sheetName val="5-流动负债汇总"/>
      <sheetName val="5-1短期借款"/>
      <sheetName val="5-2交易性金融负债"/>
      <sheetName val="5-3应付票据"/>
      <sheetName val="5-4应付账款"/>
      <sheetName val="5-5预收款项"/>
      <sheetName val="5-6职工薪酬"/>
      <sheetName val="5-8应付利息"/>
      <sheetName val="5-7应交税费"/>
      <sheetName val="5-9应付股利（利润）"/>
      <sheetName val="5-11一年到期非流动负债"/>
      <sheetName val="5-10其他应付款"/>
      <sheetName val="5-12其他流动负债"/>
      <sheetName val="6-非流动负债汇总 "/>
      <sheetName val="5-13合同负债"/>
      <sheetName val="6-1长期借款"/>
      <sheetName val="6-2应付债券"/>
      <sheetName val="6-3长期应付款"/>
      <sheetName val="6-4专项应付款"/>
      <sheetName val="6-5预计负债"/>
      <sheetName val="6-6递延所得税负债"/>
      <sheetName val="6-7其他非流动负债"/>
      <sheetName val="资产基础法贴数用表"/>
    </sheetNames>
    <sheetDataSet>
      <sheetData sheetId="0" refreshError="1"/>
      <sheetData sheetId="1" refreshError="1"/>
      <sheetData sheetId="2" refreshError="1"/>
      <sheetData sheetId="3">
        <row r="6">
          <cell r="K6" t="str">
            <v>被评估单位</v>
          </cell>
        </row>
        <row r="6">
          <cell r="M6" t="str">
            <v>山西华润昌裕煤业有限公司</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7.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1.xml"/></Relationships>
</file>

<file path=xl/worksheets/_rels/sheet6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W19"/>
  <sheetViews>
    <sheetView showGridLines="0" topLeftCell="A10" workbookViewId="0">
      <selection activeCell="AA34" sqref="AA34"/>
    </sheetView>
  </sheetViews>
  <sheetFormatPr defaultColWidth="9" defaultRowHeight="14.25"/>
  <cols>
    <col min="1" max="1" width="1.75" style="1053" customWidth="1"/>
    <col min="2" max="2" width="4.5" style="1053" customWidth="1"/>
    <col min="3" max="3" width="2.625" style="1053" customWidth="1"/>
    <col min="4" max="4" width="21.625" style="1053" customWidth="1"/>
    <col min="5" max="5" width="2.625" style="1053" customWidth="1"/>
    <col min="6" max="6" width="4.5" style="1053" customWidth="1"/>
    <col min="7" max="7" width="2.625" style="1053" customWidth="1"/>
    <col min="8" max="8" width="21.625" style="1053" customWidth="1"/>
    <col min="9" max="9" width="2.625" style="1053" customWidth="1"/>
    <col min="10" max="10" width="4.5" style="1053" customWidth="1"/>
    <col min="11" max="11" width="2.625" style="1053" customWidth="1"/>
    <col min="12" max="12" width="21.625" style="1053" customWidth="1"/>
    <col min="13" max="13" width="2.625" style="1053" customWidth="1"/>
    <col min="14" max="14" width="4.5" style="1053" customWidth="1"/>
    <col min="15" max="15" width="2.625" style="1053" customWidth="1"/>
    <col min="16" max="16" width="21.625" style="1053" customWidth="1"/>
    <col min="17" max="17" width="2.625" style="1053" customWidth="1"/>
    <col min="18" max="18" width="4.5" style="1053" customWidth="1"/>
    <col min="19" max="19" width="2.625" style="1053" customWidth="1"/>
    <col min="20" max="20" width="21.625" style="1053" customWidth="1"/>
    <col min="21" max="21" width="2.625" style="1053" customWidth="1"/>
    <col min="22" max="22" width="4.5" style="1053" customWidth="1"/>
    <col min="23" max="23" width="1.5" style="1053" customWidth="1"/>
    <col min="24" max="16384" width="9" style="1053"/>
  </cols>
  <sheetData>
    <row r="2" s="1051" customFormat="1" ht="37.5" customHeight="1" spans="1:23">
      <c r="A2" s="1054"/>
      <c r="B2" s="1055" t="s">
        <v>0</v>
      </c>
      <c r="C2" s="1055"/>
      <c r="D2" s="1055"/>
      <c r="E2" s="1055"/>
      <c r="F2" s="1055"/>
      <c r="G2" s="1055"/>
      <c r="H2" s="1055"/>
      <c r="I2" s="1055"/>
      <c r="J2" s="1055"/>
      <c r="K2" s="1055"/>
      <c r="L2" s="1055"/>
      <c r="M2" s="1055"/>
      <c r="N2" s="1055"/>
      <c r="O2" s="1055"/>
      <c r="P2" s="1055"/>
      <c r="Q2" s="1055"/>
      <c r="R2" s="1055"/>
      <c r="S2" s="1055"/>
      <c r="T2" s="1055"/>
      <c r="U2" s="1055"/>
      <c r="V2" s="1055"/>
      <c r="W2" s="1087"/>
    </row>
    <row r="3" ht="18.75" spans="1:23">
      <c r="A3" s="1056"/>
      <c r="B3" s="1057"/>
      <c r="C3" s="1057"/>
      <c r="D3" s="1058" t="s">
        <v>1</v>
      </c>
      <c r="E3" s="1059"/>
      <c r="F3" s="1059"/>
      <c r="G3" s="1059"/>
      <c r="H3" s="1058" t="s">
        <v>2</v>
      </c>
      <c r="I3" s="1059"/>
      <c r="J3" s="1059"/>
      <c r="K3" s="1059"/>
      <c r="L3" s="1058" t="s">
        <v>3</v>
      </c>
      <c r="M3" s="1059"/>
      <c r="N3" s="1059"/>
      <c r="O3" s="1059"/>
      <c r="P3" s="1058" t="s">
        <v>4</v>
      </c>
      <c r="Q3" s="1059"/>
      <c r="R3" s="1059"/>
      <c r="S3" s="1059"/>
      <c r="T3" s="1058" t="s">
        <v>5</v>
      </c>
      <c r="U3" s="1057"/>
      <c r="V3" s="1059"/>
      <c r="W3" s="1088"/>
    </row>
    <row r="4" spans="1:23">
      <c r="A4" s="1056"/>
      <c r="B4" s="1057"/>
      <c r="C4" s="1060"/>
      <c r="D4" s="1061"/>
      <c r="E4" s="1062"/>
      <c r="F4" s="1057"/>
      <c r="G4" s="1060"/>
      <c r="H4" s="1061"/>
      <c r="I4" s="1062"/>
      <c r="J4" s="1057"/>
      <c r="K4" s="1060"/>
      <c r="L4" s="1061"/>
      <c r="M4" s="1062"/>
      <c r="N4" s="1057"/>
      <c r="O4" s="1060"/>
      <c r="P4" s="1061"/>
      <c r="Q4" s="1062"/>
      <c r="R4" s="1057"/>
      <c r="S4" s="1060"/>
      <c r="T4" s="1061"/>
      <c r="U4" s="1062"/>
      <c r="V4" s="1057"/>
      <c r="W4" s="1088"/>
    </row>
    <row r="5" ht="18.75" spans="1:23">
      <c r="A5" s="1056"/>
      <c r="B5" s="1059"/>
      <c r="C5" s="1063"/>
      <c r="D5" s="1064"/>
      <c r="E5" s="1065"/>
      <c r="F5" s="1057"/>
      <c r="G5" s="1066"/>
      <c r="H5" s="1064"/>
      <c r="I5" s="1065"/>
      <c r="J5" s="1057"/>
      <c r="K5" s="1066"/>
      <c r="L5" s="1064"/>
      <c r="M5" s="1065"/>
      <c r="N5" s="1057"/>
      <c r="O5" s="1066"/>
      <c r="P5" s="1064"/>
      <c r="Q5" s="1065"/>
      <c r="R5" s="1057"/>
      <c r="S5" s="1066"/>
      <c r="T5" s="1064"/>
      <c r="U5" s="1065"/>
      <c r="V5" s="1057"/>
      <c r="W5" s="1088"/>
    </row>
    <row r="6" ht="18.75" spans="1:23">
      <c r="A6" s="1056"/>
      <c r="B6" s="1058"/>
      <c r="C6" s="1063"/>
      <c r="D6" s="1064"/>
      <c r="E6" s="1065"/>
      <c r="F6" s="1067"/>
      <c r="G6" s="1066"/>
      <c r="H6" s="1064"/>
      <c r="I6" s="1065"/>
      <c r="J6" s="1067"/>
      <c r="K6" s="1066"/>
      <c r="L6" s="1064"/>
      <c r="M6" s="1065"/>
      <c r="N6" s="1067"/>
      <c r="O6" s="1066"/>
      <c r="P6" s="1064"/>
      <c r="Q6" s="1065"/>
      <c r="R6" s="1067"/>
      <c r="S6" s="1066"/>
      <c r="T6" s="1064"/>
      <c r="U6" s="1065"/>
      <c r="V6" s="1067"/>
      <c r="W6" s="1088"/>
    </row>
    <row r="7" s="1052" customFormat="1" ht="19.5" spans="1:23">
      <c r="A7" s="1068"/>
      <c r="B7" s="1069"/>
      <c r="C7" s="1070"/>
      <c r="D7" s="1071"/>
      <c r="E7" s="1072"/>
      <c r="F7" s="1073"/>
      <c r="G7" s="1074"/>
      <c r="H7" s="1071"/>
      <c r="I7" s="1072"/>
      <c r="J7" s="1073"/>
      <c r="K7" s="1074"/>
      <c r="L7" s="1071"/>
      <c r="M7" s="1072"/>
      <c r="N7" s="1073"/>
      <c r="O7" s="1074"/>
      <c r="P7" s="1071"/>
      <c r="Q7" s="1072"/>
      <c r="R7" s="1073"/>
      <c r="S7" s="1074"/>
      <c r="T7" s="1071"/>
      <c r="U7" s="1072"/>
      <c r="V7" s="1073"/>
      <c r="W7" s="1089"/>
    </row>
    <row r="8" s="1052" customFormat="1" ht="19.5" spans="1:23">
      <c r="A8" s="1068"/>
      <c r="B8" s="1058" t="s">
        <v>1</v>
      </c>
      <c r="C8" s="1070"/>
      <c r="D8" s="1075" t="s">
        <v>6</v>
      </c>
      <c r="E8" s="1072"/>
      <c r="F8" s="1067"/>
      <c r="G8" s="1074"/>
      <c r="H8" s="1076" t="s">
        <v>7</v>
      </c>
      <c r="I8" s="1072"/>
      <c r="J8" s="1067"/>
      <c r="K8" s="1074"/>
      <c r="L8" s="1075" t="s">
        <v>8</v>
      </c>
      <c r="M8" s="1072"/>
      <c r="N8" s="1067"/>
      <c r="O8" s="1074"/>
      <c r="P8" s="1076" t="s">
        <v>9</v>
      </c>
      <c r="Q8" s="1072"/>
      <c r="R8" s="1067"/>
      <c r="S8" s="1074"/>
      <c r="T8" s="1075" t="s">
        <v>10</v>
      </c>
      <c r="U8" s="1072"/>
      <c r="V8" s="1067"/>
      <c r="W8" s="1089"/>
    </row>
    <row r="9" s="1052" customFormat="1" ht="19.5" spans="1:23">
      <c r="A9" s="1068"/>
      <c r="B9" s="1069"/>
      <c r="C9" s="1070"/>
      <c r="D9" s="1077"/>
      <c r="E9" s="1072"/>
      <c r="F9" s="1073"/>
      <c r="G9" s="1074"/>
      <c r="H9" s="1071"/>
      <c r="I9" s="1072"/>
      <c r="J9" s="1073"/>
      <c r="K9" s="1074"/>
      <c r="L9" s="1077"/>
      <c r="M9" s="1072"/>
      <c r="N9" s="1073"/>
      <c r="O9" s="1074"/>
      <c r="P9" s="1077"/>
      <c r="Q9" s="1072"/>
      <c r="R9" s="1073"/>
      <c r="S9" s="1074"/>
      <c r="T9" s="1077"/>
      <c r="U9" s="1072"/>
      <c r="V9" s="1073"/>
      <c r="W9" s="1089"/>
    </row>
    <row r="10" s="1052" customFormat="1" ht="19.5" spans="1:23">
      <c r="A10" s="1068"/>
      <c r="B10" s="1058" t="s">
        <v>3</v>
      </c>
      <c r="C10" s="1070"/>
      <c r="D10" s="1075" t="s">
        <v>11</v>
      </c>
      <c r="E10" s="1072"/>
      <c r="F10" s="1067"/>
      <c r="G10" s="1074"/>
      <c r="H10" s="1076" t="s">
        <v>12</v>
      </c>
      <c r="I10" s="1072"/>
      <c r="J10" s="1067"/>
      <c r="K10" s="1074"/>
      <c r="L10" s="1075" t="s">
        <v>13</v>
      </c>
      <c r="M10" s="1072"/>
      <c r="N10" s="1067"/>
      <c r="O10" s="1074"/>
      <c r="P10" s="1076" t="s">
        <v>14</v>
      </c>
      <c r="Q10" s="1072"/>
      <c r="R10" s="1067"/>
      <c r="S10" s="1074"/>
      <c r="T10" s="1075" t="s">
        <v>15</v>
      </c>
      <c r="U10" s="1072"/>
      <c r="V10" s="1067"/>
      <c r="W10" s="1089"/>
    </row>
    <row r="11" s="1052" customFormat="1" ht="19.5" spans="1:23">
      <c r="A11" s="1068"/>
      <c r="B11" s="1069"/>
      <c r="C11" s="1070"/>
      <c r="D11" s="1077"/>
      <c r="E11" s="1072"/>
      <c r="F11" s="1073"/>
      <c r="G11" s="1074"/>
      <c r="H11" s="1077"/>
      <c r="I11" s="1072"/>
      <c r="J11" s="1073"/>
      <c r="K11" s="1074"/>
      <c r="L11" s="1077"/>
      <c r="M11" s="1072"/>
      <c r="N11" s="1073"/>
      <c r="O11" s="1074"/>
      <c r="P11" s="1077"/>
      <c r="Q11" s="1072"/>
      <c r="R11" s="1073"/>
      <c r="S11" s="1074"/>
      <c r="T11" s="1077"/>
      <c r="U11" s="1072"/>
      <c r="V11" s="1073"/>
      <c r="W11" s="1089"/>
    </row>
    <row r="12" s="1052" customFormat="1" ht="19.5" spans="1:23">
      <c r="A12" s="1068"/>
      <c r="B12" s="1058" t="s">
        <v>4</v>
      </c>
      <c r="C12" s="1070"/>
      <c r="D12" s="1075" t="s">
        <v>16</v>
      </c>
      <c r="E12" s="1072"/>
      <c r="F12" s="1067"/>
      <c r="G12" s="1074"/>
      <c r="H12" s="1077"/>
      <c r="I12" s="1072"/>
      <c r="J12" s="1067"/>
      <c r="K12" s="1074"/>
      <c r="L12" s="1075" t="s">
        <v>17</v>
      </c>
      <c r="M12" s="1072"/>
      <c r="N12" s="1067"/>
      <c r="O12" s="1074"/>
      <c r="P12" s="1076" t="s">
        <v>18</v>
      </c>
      <c r="Q12" s="1072"/>
      <c r="R12" s="1067"/>
      <c r="S12" s="1074"/>
      <c r="T12" s="1075" t="s">
        <v>19</v>
      </c>
      <c r="U12" s="1072"/>
      <c r="V12" s="1067"/>
      <c r="W12" s="1089"/>
    </row>
    <row r="13" s="1052" customFormat="1" ht="19.5" spans="1:23">
      <c r="A13" s="1068"/>
      <c r="B13" s="1069"/>
      <c r="C13" s="1070"/>
      <c r="D13" s="1077"/>
      <c r="E13" s="1072"/>
      <c r="F13" s="1073"/>
      <c r="G13" s="1074"/>
      <c r="H13" s="1077"/>
      <c r="I13" s="1072"/>
      <c r="J13" s="1073"/>
      <c r="K13" s="1074"/>
      <c r="L13" s="1077"/>
      <c r="M13" s="1072"/>
      <c r="N13" s="1073"/>
      <c r="O13" s="1074"/>
      <c r="P13" s="1077"/>
      <c r="Q13" s="1072"/>
      <c r="R13" s="1073"/>
      <c r="S13" s="1074"/>
      <c r="T13" s="1077"/>
      <c r="U13" s="1072"/>
      <c r="V13" s="1073"/>
      <c r="W13" s="1089"/>
    </row>
    <row r="14" s="1052" customFormat="1" ht="19.5" spans="1:23">
      <c r="A14" s="1068"/>
      <c r="B14" s="1058" t="s">
        <v>5</v>
      </c>
      <c r="C14" s="1070"/>
      <c r="D14" s="1077"/>
      <c r="E14" s="1072"/>
      <c r="F14" s="1067"/>
      <c r="G14" s="1074"/>
      <c r="H14" s="1077"/>
      <c r="I14" s="1072"/>
      <c r="J14" s="1067"/>
      <c r="K14" s="1074"/>
      <c r="L14" s="1075" t="s">
        <v>20</v>
      </c>
      <c r="M14" s="1072"/>
      <c r="N14" s="1067"/>
      <c r="O14" s="1074"/>
      <c r="P14" s="1076" t="s">
        <v>21</v>
      </c>
      <c r="Q14" s="1072"/>
      <c r="R14" s="1067"/>
      <c r="S14" s="1074"/>
      <c r="T14" s="1077"/>
      <c r="U14" s="1072"/>
      <c r="V14" s="1067"/>
      <c r="W14" s="1089"/>
    </row>
    <row r="15" s="1052" customFormat="1" ht="18.75" spans="1:23">
      <c r="A15" s="1068"/>
      <c r="B15" s="1069"/>
      <c r="C15" s="1078"/>
      <c r="D15" s="1079"/>
      <c r="E15" s="1080"/>
      <c r="F15" s="1073"/>
      <c r="G15" s="1081"/>
      <c r="H15" s="1079"/>
      <c r="I15" s="1080"/>
      <c r="J15" s="1073"/>
      <c r="K15" s="1081"/>
      <c r="L15" s="1079"/>
      <c r="M15" s="1080"/>
      <c r="N15" s="1073"/>
      <c r="O15" s="1081"/>
      <c r="P15" s="1079"/>
      <c r="Q15" s="1080"/>
      <c r="R15" s="1073"/>
      <c r="S15" s="1081"/>
      <c r="T15" s="1079"/>
      <c r="U15" s="1080"/>
      <c r="V15" s="1073"/>
      <c r="W15" s="1089"/>
    </row>
    <row r="16" spans="1:23">
      <c r="A16" s="1082"/>
      <c r="B16" s="1083"/>
      <c r="C16" s="1083"/>
      <c r="D16" s="1083"/>
      <c r="E16" s="1083"/>
      <c r="F16" s="1083"/>
      <c r="G16" s="1083"/>
      <c r="H16" s="1083"/>
      <c r="I16" s="1083"/>
      <c r="J16" s="1083"/>
      <c r="K16" s="1083"/>
      <c r="L16" s="1083"/>
      <c r="M16" s="1083"/>
      <c r="N16" s="1083"/>
      <c r="O16" s="1083"/>
      <c r="P16" s="1083"/>
      <c r="Q16" s="1083"/>
      <c r="R16" s="1083"/>
      <c r="S16" s="1083"/>
      <c r="T16" s="1083"/>
      <c r="U16" s="1083"/>
      <c r="V16" s="1083"/>
      <c r="W16" s="1090"/>
    </row>
    <row r="17" ht="9.75" customHeight="1" spans="1:23">
      <c r="A17" s="1084"/>
      <c r="B17" s="1085"/>
      <c r="C17" s="1085"/>
      <c r="D17" s="1085"/>
      <c r="E17" s="1085"/>
      <c r="F17" s="1085"/>
      <c r="G17" s="1085"/>
      <c r="H17" s="1085"/>
      <c r="I17" s="1085"/>
      <c r="J17" s="1085"/>
      <c r="K17" s="1085"/>
      <c r="L17" s="1085"/>
      <c r="M17" s="1085"/>
      <c r="N17" s="1085"/>
      <c r="O17" s="1085"/>
      <c r="P17" s="1085"/>
      <c r="Q17" s="1085"/>
      <c r="R17" s="1085"/>
      <c r="S17" s="1085"/>
      <c r="T17" s="1085"/>
      <c r="U17" s="1085"/>
      <c r="V17" s="1085"/>
      <c r="W17" s="1091"/>
    </row>
    <row r="18" spans="2:2">
      <c r="B18" s="1086" t="s">
        <v>22</v>
      </c>
    </row>
    <row r="19" spans="3:3">
      <c r="C19" s="1086"/>
    </row>
  </sheetData>
  <mergeCells count="1">
    <mergeCell ref="B2:V2"/>
  </mergeCells>
  <hyperlinks>
    <hyperlink ref="D8" location="填表说明!A1" display="阅读填表说明"/>
    <hyperlink ref="D10" location="索引目录!A1" display="数据输入★"/>
  </hyperlinks>
  <printOptions horizontalCentered="1"/>
  <pageMargins left="0.984251968503937" right="0.708661417322835" top="0.984251968503937" bottom="0.984251968503937" header="0.47244094488189" footer="0.354330708661417"/>
  <pageSetup paperSize="9" scale="70"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5"/>
  <sheetViews>
    <sheetView showGridLines="0" workbookViewId="0">
      <selection activeCell="I26" sqref="I26"/>
    </sheetView>
  </sheetViews>
  <sheetFormatPr defaultColWidth="9" defaultRowHeight="12.75"/>
  <cols>
    <col min="1" max="1" width="1.5" style="1020" customWidth="1"/>
    <col min="2" max="2" width="13.5" style="1020" customWidth="1"/>
    <col min="3" max="3" width="15.75" style="1020" customWidth="1"/>
    <col min="4" max="4" width="18.125" style="1020" customWidth="1"/>
    <col min="5" max="5" width="17.25" style="1020" customWidth="1"/>
    <col min="6" max="6" width="8.25" style="1020" customWidth="1"/>
    <col min="7" max="7" width="4.75" style="1020" customWidth="1"/>
    <col min="8" max="9" width="12.75" style="1020" customWidth="1"/>
    <col min="10" max="16384" width="9" style="1020"/>
  </cols>
  <sheetData>
    <row r="1" ht="37.5" customHeight="1" spans="1:10">
      <c r="A1" s="1021" t="s">
        <v>23</v>
      </c>
      <c r="B1" s="1021"/>
      <c r="C1" s="1021"/>
      <c r="D1" s="1021"/>
      <c r="E1" s="1021"/>
      <c r="F1" s="1021"/>
      <c r="G1" s="1021"/>
      <c r="H1" s="1021"/>
      <c r="I1" s="1021"/>
      <c r="J1" s="1021"/>
    </row>
    <row r="2" spans="1:10">
      <c r="A2" s="1022"/>
      <c r="B2" s="1023" t="s">
        <v>24</v>
      </c>
      <c r="C2" s="1024"/>
      <c r="D2" s="1024"/>
      <c r="E2" s="1024"/>
      <c r="F2" s="1024"/>
      <c r="G2" s="1025"/>
      <c r="H2" s="1024"/>
      <c r="I2" s="1024"/>
      <c r="J2" s="1043"/>
    </row>
    <row r="3" spans="1:10">
      <c r="A3" s="1026"/>
      <c r="B3" s="1027" t="s">
        <v>25</v>
      </c>
      <c r="C3" s="1027"/>
      <c r="D3" s="1028"/>
      <c r="E3" s="1029"/>
      <c r="F3" s="1029"/>
      <c r="G3" s="1030"/>
      <c r="H3" s="1029"/>
      <c r="I3" s="1029"/>
      <c r="J3" s="1044"/>
    </row>
    <row r="4" spans="1:10">
      <c r="A4" s="1031"/>
      <c r="B4" s="1032" t="s">
        <v>26</v>
      </c>
      <c r="C4" s="1032" t="s">
        <v>27</v>
      </c>
      <c r="D4" s="1033" t="s">
        <v>28</v>
      </c>
      <c r="E4" s="1034" t="s">
        <v>29</v>
      </c>
      <c r="F4" s="1035"/>
      <c r="G4" s="1035"/>
      <c r="H4" s="1036"/>
      <c r="I4" s="1036"/>
      <c r="J4" s="1045"/>
    </row>
    <row r="5" spans="1:10">
      <c r="A5" s="1037"/>
      <c r="B5" s="1036"/>
      <c r="C5" s="1036"/>
      <c r="D5" s="1036"/>
      <c r="E5" s="1036"/>
      <c r="F5" s="1036"/>
      <c r="G5" s="1036"/>
      <c r="H5" s="1036"/>
      <c r="I5" s="1036"/>
      <c r="J5" s="1045"/>
    </row>
    <row r="6" spans="1:10">
      <c r="A6" s="1037"/>
      <c r="B6" s="1028"/>
      <c r="C6" s="1034" t="s">
        <v>30</v>
      </c>
      <c r="D6" s="1034" t="s">
        <v>31</v>
      </c>
      <c r="E6" s="1034" t="s">
        <v>32</v>
      </c>
      <c r="F6" s="1034"/>
      <c r="G6" s="1034" t="s">
        <v>33</v>
      </c>
      <c r="H6" s="1034"/>
      <c r="I6" s="1034" t="s">
        <v>34</v>
      </c>
      <c r="J6" s="1045"/>
    </row>
    <row r="7" spans="1:10">
      <c r="A7" s="1037"/>
      <c r="B7" s="1036"/>
      <c r="C7" s="1036"/>
      <c r="D7" s="1036"/>
      <c r="E7" s="1034" t="s">
        <v>35</v>
      </c>
      <c r="F7" s="1034"/>
      <c r="G7" s="1034"/>
      <c r="H7" s="1034"/>
      <c r="I7" s="1034" t="s">
        <v>36</v>
      </c>
      <c r="J7" s="1046"/>
    </row>
    <row r="8" spans="1:10">
      <c r="A8" s="1037"/>
      <c r="B8" s="1036"/>
      <c r="C8" s="1036"/>
      <c r="D8" s="1036"/>
      <c r="E8" s="1034" t="s">
        <v>37</v>
      </c>
      <c r="F8" s="1034"/>
      <c r="G8" s="1034"/>
      <c r="H8" s="1034"/>
      <c r="I8" s="1034" t="s">
        <v>38</v>
      </c>
      <c r="J8" s="1046"/>
    </row>
    <row r="9" spans="1:10">
      <c r="A9" s="1037"/>
      <c r="B9" s="1036"/>
      <c r="C9" s="1036"/>
      <c r="D9" s="1034" t="s">
        <v>39</v>
      </c>
      <c r="E9" s="1034" t="s">
        <v>40</v>
      </c>
      <c r="F9" s="1034"/>
      <c r="G9" s="1034"/>
      <c r="H9" s="1034"/>
      <c r="I9" s="1034" t="s">
        <v>41</v>
      </c>
      <c r="J9" s="1046"/>
    </row>
    <row r="10" spans="1:10">
      <c r="A10" s="1037"/>
      <c r="B10" s="1036"/>
      <c r="C10" s="1036"/>
      <c r="D10" s="1028"/>
      <c r="E10" s="1034" t="s">
        <v>42</v>
      </c>
      <c r="F10" s="1034"/>
      <c r="G10" s="1034"/>
      <c r="H10" s="1034"/>
      <c r="I10" s="1034" t="s">
        <v>43</v>
      </c>
      <c r="J10" s="1046"/>
    </row>
    <row r="11" spans="1:10">
      <c r="A11" s="1037"/>
      <c r="B11" s="1036"/>
      <c r="C11" s="1036"/>
      <c r="D11" s="1028"/>
      <c r="E11" s="1034" t="s">
        <v>44</v>
      </c>
      <c r="F11" s="1036"/>
      <c r="G11" s="1034"/>
      <c r="H11" s="1034"/>
      <c r="I11" s="1034" t="s">
        <v>45</v>
      </c>
      <c r="J11" s="1045"/>
    </row>
    <row r="12" spans="1:10">
      <c r="A12" s="1037"/>
      <c r="B12" s="1036"/>
      <c r="C12" s="1036"/>
      <c r="D12" s="1034" t="s">
        <v>46</v>
      </c>
      <c r="E12" s="1028"/>
      <c r="F12" s="1036"/>
      <c r="G12" s="1034"/>
      <c r="H12" s="1034"/>
      <c r="I12" s="1034" t="s">
        <v>47</v>
      </c>
      <c r="J12" s="1045"/>
    </row>
    <row r="13" spans="1:10">
      <c r="A13" s="1037"/>
      <c r="B13" s="1036"/>
      <c r="C13" s="1036"/>
      <c r="D13" s="1034" t="s">
        <v>48</v>
      </c>
      <c r="E13" s="1028"/>
      <c r="F13" s="1036"/>
      <c r="G13" s="1034"/>
      <c r="H13" s="1034"/>
      <c r="I13" s="1034" t="s">
        <v>49</v>
      </c>
      <c r="J13" s="1045"/>
    </row>
    <row r="14" spans="1:10">
      <c r="A14" s="1037"/>
      <c r="B14" s="1036"/>
      <c r="C14" s="1036"/>
      <c r="D14" s="1034" t="s">
        <v>50</v>
      </c>
      <c r="E14" s="1028"/>
      <c r="F14" s="1036"/>
      <c r="G14" s="1034"/>
      <c r="H14" s="1034"/>
      <c r="I14" s="1034" t="s">
        <v>51</v>
      </c>
      <c r="J14" s="1045"/>
    </row>
    <row r="15" spans="1:10">
      <c r="A15" s="1037"/>
      <c r="B15" s="1036"/>
      <c r="C15" s="1036"/>
      <c r="D15" s="1034" t="s">
        <v>52</v>
      </c>
      <c r="E15" s="1028"/>
      <c r="F15" s="1036"/>
      <c r="G15" s="1034"/>
      <c r="H15" s="1034"/>
      <c r="I15" s="1034" t="s">
        <v>53</v>
      </c>
      <c r="J15" s="1047"/>
    </row>
    <row r="16" spans="1:10">
      <c r="A16" s="1037"/>
      <c r="B16" s="1036"/>
      <c r="C16" s="1036"/>
      <c r="D16" s="1034" t="s">
        <v>54</v>
      </c>
      <c r="E16" s="1028"/>
      <c r="F16" s="1036"/>
      <c r="G16" s="1034"/>
      <c r="H16" s="1034"/>
      <c r="I16" s="1034" t="s">
        <v>55</v>
      </c>
      <c r="J16" s="1045"/>
    </row>
    <row r="17" spans="1:10">
      <c r="A17" s="1037"/>
      <c r="B17" s="1036"/>
      <c r="C17" s="1036"/>
      <c r="D17" s="1034" t="s">
        <v>56</v>
      </c>
      <c r="E17" s="1028"/>
      <c r="F17" s="1036"/>
      <c r="G17" s="1034"/>
      <c r="H17" s="1034"/>
      <c r="I17" s="1034" t="s">
        <v>57</v>
      </c>
      <c r="J17" s="1045"/>
    </row>
    <row r="18" spans="1:10">
      <c r="A18" s="1037"/>
      <c r="B18" s="1036"/>
      <c r="C18" s="1036"/>
      <c r="D18" s="1034" t="s">
        <v>58</v>
      </c>
      <c r="E18" s="1034" t="s">
        <v>59</v>
      </c>
      <c r="F18" s="1036"/>
      <c r="G18" s="1034"/>
      <c r="H18" s="1034"/>
      <c r="I18" s="1034"/>
      <c r="J18" s="1045"/>
    </row>
    <row r="19" spans="1:10">
      <c r="A19" s="1037"/>
      <c r="B19" s="1036"/>
      <c r="C19" s="1036"/>
      <c r="D19" s="1034"/>
      <c r="E19" s="1034" t="s">
        <v>60</v>
      </c>
      <c r="F19" s="1036"/>
      <c r="G19" s="1034"/>
      <c r="H19" s="1034"/>
      <c r="I19" s="1034"/>
      <c r="J19" s="1045"/>
    </row>
    <row r="20" spans="1:10">
      <c r="A20" s="1037"/>
      <c r="B20" s="1036"/>
      <c r="C20" s="1036"/>
      <c r="D20" s="1034"/>
      <c r="E20" s="1034" t="s">
        <v>61</v>
      </c>
      <c r="F20" s="1034"/>
      <c r="G20" s="1034" t="s">
        <v>62</v>
      </c>
      <c r="H20" s="1034"/>
      <c r="I20" s="1034" t="s">
        <v>63</v>
      </c>
      <c r="J20" s="1045"/>
    </row>
    <row r="21" spans="1:10">
      <c r="A21" s="1037"/>
      <c r="B21" s="1036"/>
      <c r="C21" s="1036"/>
      <c r="D21" s="1028"/>
      <c r="E21" s="1034" t="s">
        <v>64</v>
      </c>
      <c r="F21" s="1034"/>
      <c r="G21" s="1034"/>
      <c r="H21" s="1034"/>
      <c r="I21" s="1034" t="s">
        <v>65</v>
      </c>
      <c r="J21" s="1045"/>
    </row>
    <row r="22" spans="1:10">
      <c r="A22" s="1037"/>
      <c r="B22" s="1036"/>
      <c r="C22" s="1036"/>
      <c r="D22" s="1028"/>
      <c r="E22" s="1034" t="s">
        <v>66</v>
      </c>
      <c r="F22" s="1034"/>
      <c r="G22" s="1034"/>
      <c r="H22" s="1034"/>
      <c r="I22" s="1034" t="s">
        <v>67</v>
      </c>
      <c r="J22" s="1045"/>
    </row>
    <row r="23" spans="1:10">
      <c r="A23" s="1037"/>
      <c r="B23" s="1036"/>
      <c r="C23" s="1036"/>
      <c r="D23" s="1028"/>
      <c r="E23" s="1034" t="s">
        <v>68</v>
      </c>
      <c r="F23" s="1034"/>
      <c r="G23" s="1034"/>
      <c r="H23" s="1034"/>
      <c r="I23" s="1034" t="s">
        <v>69</v>
      </c>
      <c r="J23" s="1045"/>
    </row>
    <row r="24" spans="1:10">
      <c r="A24" s="1037"/>
      <c r="B24" s="1028"/>
      <c r="C24" s="1028"/>
      <c r="D24" s="1028"/>
      <c r="E24" s="1034" t="s">
        <v>70</v>
      </c>
      <c r="F24" s="1034"/>
      <c r="G24" s="1034"/>
      <c r="H24" s="1034"/>
      <c r="I24" s="1034" t="s">
        <v>71</v>
      </c>
      <c r="J24" s="1045"/>
    </row>
    <row r="25" spans="1:10">
      <c r="A25" s="1037"/>
      <c r="B25" s="1028"/>
      <c r="C25" s="1028"/>
      <c r="D25" s="1028"/>
      <c r="E25" s="1034" t="s">
        <v>72</v>
      </c>
      <c r="F25" s="1034"/>
      <c r="G25" s="1034"/>
      <c r="H25" s="1034"/>
      <c r="I25" s="1034" t="s">
        <v>73</v>
      </c>
      <c r="J25" s="1045"/>
    </row>
    <row r="26" spans="1:10">
      <c r="A26" s="1037"/>
      <c r="B26" s="1028"/>
      <c r="C26" s="1028"/>
      <c r="D26" s="1034" t="s">
        <v>74</v>
      </c>
      <c r="E26" s="1038" t="s">
        <v>75</v>
      </c>
      <c r="F26" s="1028"/>
      <c r="G26" s="1034"/>
      <c r="H26" s="1034"/>
      <c r="I26" s="1034" t="s">
        <v>76</v>
      </c>
      <c r="J26" s="1045"/>
    </row>
    <row r="27" spans="1:10">
      <c r="A27" s="1037"/>
      <c r="B27" s="1028"/>
      <c r="C27" s="1028"/>
      <c r="D27" s="1034" t="s">
        <v>77</v>
      </c>
      <c r="E27" s="1038" t="s">
        <v>78</v>
      </c>
      <c r="F27" s="1028"/>
      <c r="G27" s="1036"/>
      <c r="H27" s="1036"/>
      <c r="I27" s="1036"/>
      <c r="J27" s="1045"/>
    </row>
    <row r="28" spans="1:10">
      <c r="A28" s="1037"/>
      <c r="B28" s="1028"/>
      <c r="C28" s="1028"/>
      <c r="D28" s="1034"/>
      <c r="E28" s="1038" t="s">
        <v>79</v>
      </c>
      <c r="F28" s="1028"/>
      <c r="G28" s="1036"/>
      <c r="H28" s="1036"/>
      <c r="I28" s="1036"/>
      <c r="J28" s="1045"/>
    </row>
    <row r="29" spans="1:10">
      <c r="A29" s="1037"/>
      <c r="B29" s="1028"/>
      <c r="C29" s="1028"/>
      <c r="D29" s="1034"/>
      <c r="E29" s="1039" t="s">
        <v>80</v>
      </c>
      <c r="F29" s="1028"/>
      <c r="G29" s="1036"/>
      <c r="H29" s="1036"/>
      <c r="I29" s="1036"/>
      <c r="J29" s="1045"/>
    </row>
    <row r="30" spans="1:10">
      <c r="A30" s="1037"/>
      <c r="B30" s="1036"/>
      <c r="C30" s="1040" t="s">
        <v>81</v>
      </c>
      <c r="D30" s="1034" t="s">
        <v>82</v>
      </c>
      <c r="E30" s="1034" t="s">
        <v>40</v>
      </c>
      <c r="F30" s="1034"/>
      <c r="G30" s="1036"/>
      <c r="H30" s="1036"/>
      <c r="I30" s="1036"/>
      <c r="J30" s="1045"/>
    </row>
    <row r="31" spans="1:10">
      <c r="A31" s="1037"/>
      <c r="B31" s="1028"/>
      <c r="C31" s="1028"/>
      <c r="D31" s="1034"/>
      <c r="E31" s="1034" t="s">
        <v>42</v>
      </c>
      <c r="F31" s="1034"/>
      <c r="G31" s="1036"/>
      <c r="H31" s="1036"/>
      <c r="I31" s="1036"/>
      <c r="J31" s="1045"/>
    </row>
    <row r="32" spans="1:10">
      <c r="A32" s="1037"/>
      <c r="B32" s="1036"/>
      <c r="C32" s="1028"/>
      <c r="D32" s="1034"/>
      <c r="E32" s="1034" t="s">
        <v>83</v>
      </c>
      <c r="F32" s="1034"/>
      <c r="G32" s="1036"/>
      <c r="H32" s="1036"/>
      <c r="I32" s="1036"/>
      <c r="J32" s="1045"/>
    </row>
    <row r="33" spans="1:10">
      <c r="A33" s="1037"/>
      <c r="B33" s="1036"/>
      <c r="C33" s="1036"/>
      <c r="D33" s="1034" t="s">
        <v>84</v>
      </c>
      <c r="E33" s="1034"/>
      <c r="F33" s="1034"/>
      <c r="G33" s="1036"/>
      <c r="H33" s="1036"/>
      <c r="I33" s="1036"/>
      <c r="J33" s="1045"/>
    </row>
    <row r="34" ht="14.25" customHeight="1" spans="1:10">
      <c r="A34" s="1037"/>
      <c r="B34" s="1036"/>
      <c r="C34" s="1036"/>
      <c r="D34" s="1034" t="s">
        <v>85</v>
      </c>
      <c r="E34" s="1034"/>
      <c r="F34" s="1034"/>
      <c r="G34" s="1036"/>
      <c r="H34" s="1036"/>
      <c r="I34" s="1036"/>
      <c r="J34" s="1045"/>
    </row>
    <row r="35" ht="14.25" customHeight="1" spans="1:10">
      <c r="A35" s="1037"/>
      <c r="B35" s="1036"/>
      <c r="C35" s="1036"/>
      <c r="D35" s="1034" t="s">
        <v>86</v>
      </c>
      <c r="E35" s="1034"/>
      <c r="F35" s="1034"/>
      <c r="G35" s="1036"/>
      <c r="H35" s="1036"/>
      <c r="I35" s="1036"/>
      <c r="J35" s="1045"/>
    </row>
    <row r="36" ht="14.25" customHeight="1" spans="1:10">
      <c r="A36" s="1037"/>
      <c r="B36" s="1036"/>
      <c r="C36" s="1036"/>
      <c r="D36" s="1038" t="s">
        <v>87</v>
      </c>
      <c r="E36" s="1092" t="s">
        <v>88</v>
      </c>
      <c r="F36" s="1034"/>
      <c r="G36" s="1036"/>
      <c r="H36" s="1036"/>
      <c r="I36" s="1036"/>
      <c r="J36" s="1045"/>
    </row>
    <row r="37" ht="14.25" customHeight="1" spans="1:10">
      <c r="A37" s="1037"/>
      <c r="B37" s="1036"/>
      <c r="C37" s="1036"/>
      <c r="D37" s="1034"/>
      <c r="E37" s="1092" t="s">
        <v>89</v>
      </c>
      <c r="F37" s="1034"/>
      <c r="G37" s="1036"/>
      <c r="H37" s="1036"/>
      <c r="I37" s="1036"/>
      <c r="J37" s="1045"/>
    </row>
    <row r="38" ht="14.25" customHeight="1" spans="1:10">
      <c r="A38" s="1037"/>
      <c r="B38" s="1036"/>
      <c r="C38" s="1036"/>
      <c r="D38" s="1034"/>
      <c r="E38" s="1092" t="s">
        <v>90</v>
      </c>
      <c r="F38" s="1034"/>
      <c r="G38" s="1036"/>
      <c r="H38" s="1036"/>
      <c r="I38" s="1036"/>
      <c r="J38" s="1045"/>
    </row>
    <row r="39" ht="14.25" customHeight="1" spans="1:10">
      <c r="A39" s="1037"/>
      <c r="B39" s="1036"/>
      <c r="C39" s="1036"/>
      <c r="D39" s="1034"/>
      <c r="E39" s="1092" t="s">
        <v>91</v>
      </c>
      <c r="F39" s="1034"/>
      <c r="G39" s="1036"/>
      <c r="H39" s="1036"/>
      <c r="I39" s="1036"/>
      <c r="J39" s="1045"/>
    </row>
    <row r="40" ht="14.25" customHeight="1" spans="1:10">
      <c r="A40" s="1037"/>
      <c r="B40" s="1036"/>
      <c r="C40" s="1036"/>
      <c r="D40" s="1034"/>
      <c r="E40" s="1034"/>
      <c r="F40" s="1034"/>
      <c r="G40" s="1036"/>
      <c r="H40" s="1036"/>
      <c r="I40" s="1036"/>
      <c r="J40" s="1045"/>
    </row>
    <row r="41" ht="14.25" customHeight="1" spans="1:10">
      <c r="A41" s="1037"/>
      <c r="B41" s="1036"/>
      <c r="C41" s="1036"/>
      <c r="D41" s="1034"/>
      <c r="E41" s="1034"/>
      <c r="F41" s="1034"/>
      <c r="G41" s="1036"/>
      <c r="H41" s="1036"/>
      <c r="I41" s="1036"/>
      <c r="J41" s="1045"/>
    </row>
    <row r="42" spans="1:10">
      <c r="A42" s="1037"/>
      <c r="B42" s="1036"/>
      <c r="C42" s="1034" t="s">
        <v>92</v>
      </c>
      <c r="D42" s="1034" t="s">
        <v>92</v>
      </c>
      <c r="E42" s="1034" t="s">
        <v>93</v>
      </c>
      <c r="F42" s="1036"/>
      <c r="G42" s="1036"/>
      <c r="H42" s="1036"/>
      <c r="I42" s="1036"/>
      <c r="J42" s="1045"/>
    </row>
    <row r="43" spans="1:10">
      <c r="A43" s="1037"/>
      <c r="B43" s="1036"/>
      <c r="C43" s="1028"/>
      <c r="D43" s="1034"/>
      <c r="E43" s="1034" t="s">
        <v>94</v>
      </c>
      <c r="F43" s="1036"/>
      <c r="G43" s="1036"/>
      <c r="H43" s="1036"/>
      <c r="I43" s="1036"/>
      <c r="J43" s="1045"/>
    </row>
    <row r="44" spans="1:10">
      <c r="A44" s="1037"/>
      <c r="B44" s="1036"/>
      <c r="C44" s="1028"/>
      <c r="D44" s="1034"/>
      <c r="E44" s="1034" t="s">
        <v>95</v>
      </c>
      <c r="F44" s="1036"/>
      <c r="G44" s="1036"/>
      <c r="H44" s="1036"/>
      <c r="I44" s="1036"/>
      <c r="J44" s="1045"/>
    </row>
    <row r="45" spans="1:10">
      <c r="A45" s="1037"/>
      <c r="B45" s="1036"/>
      <c r="C45" s="1028"/>
      <c r="D45" s="1034"/>
      <c r="E45" s="1041" t="s">
        <v>96</v>
      </c>
      <c r="F45" s="1036"/>
      <c r="G45" s="1036"/>
      <c r="H45" s="1036"/>
      <c r="I45" s="1036"/>
      <c r="J45" s="1045"/>
    </row>
    <row r="46" spans="1:10">
      <c r="A46" s="1037"/>
      <c r="B46" s="1036"/>
      <c r="C46" s="1028"/>
      <c r="D46" s="1034"/>
      <c r="E46" s="1039" t="s">
        <v>97</v>
      </c>
      <c r="F46" s="1036"/>
      <c r="G46" s="1036"/>
      <c r="H46" s="1036"/>
      <c r="I46" s="1036"/>
      <c r="J46" s="1045"/>
    </row>
    <row r="47" spans="1:10">
      <c r="A47" s="1037"/>
      <c r="B47" s="1036"/>
      <c r="C47" s="1028"/>
      <c r="D47" s="1034"/>
      <c r="E47" s="1039" t="s">
        <v>98</v>
      </c>
      <c r="F47" s="1036"/>
      <c r="G47" s="1036"/>
      <c r="H47" s="1036"/>
      <c r="I47" s="1036"/>
      <c r="J47" s="1045"/>
    </row>
    <row r="48" spans="1:10">
      <c r="A48" s="1037"/>
      <c r="B48" s="1036"/>
      <c r="C48" s="1028"/>
      <c r="D48" s="1034"/>
      <c r="E48" s="1039" t="s">
        <v>99</v>
      </c>
      <c r="F48" s="1036"/>
      <c r="G48" s="1036"/>
      <c r="H48" s="1036"/>
      <c r="I48" s="1036"/>
      <c r="J48" s="1045"/>
    </row>
    <row r="49" spans="1:10">
      <c r="A49" s="1037"/>
      <c r="B49" s="1036"/>
      <c r="C49" s="1028"/>
      <c r="D49" s="1034"/>
      <c r="E49" s="1039" t="s">
        <v>100</v>
      </c>
      <c r="F49" s="1036"/>
      <c r="G49" s="1036"/>
      <c r="H49" s="1036"/>
      <c r="I49" s="1036"/>
      <c r="J49" s="1045"/>
    </row>
    <row r="50" spans="1:10">
      <c r="A50" s="1037"/>
      <c r="B50" s="1036"/>
      <c r="C50" s="1028"/>
      <c r="D50" s="1034"/>
      <c r="E50" s="1039" t="s">
        <v>101</v>
      </c>
      <c r="F50" s="1036"/>
      <c r="G50" s="1036"/>
      <c r="H50" s="1036"/>
      <c r="I50" s="1036"/>
      <c r="J50" s="1045"/>
    </row>
    <row r="51" spans="1:10">
      <c r="A51" s="1037"/>
      <c r="B51" s="1036"/>
      <c r="C51" s="1036"/>
      <c r="D51" s="1034" t="s">
        <v>102</v>
      </c>
      <c r="E51" s="1034" t="s">
        <v>103</v>
      </c>
      <c r="F51" s="1028"/>
      <c r="G51" s="1036"/>
      <c r="H51" s="1036"/>
      <c r="I51" s="1036"/>
      <c r="J51" s="1047"/>
    </row>
    <row r="52" spans="1:10">
      <c r="A52" s="1037"/>
      <c r="B52" s="1036"/>
      <c r="C52" s="1036"/>
      <c r="D52" s="1034"/>
      <c r="E52" s="1034" t="s">
        <v>104</v>
      </c>
      <c r="F52" s="1028"/>
      <c r="G52" s="1036"/>
      <c r="H52" s="1028"/>
      <c r="I52" s="1028"/>
      <c r="J52" s="1047"/>
    </row>
    <row r="53" spans="1:10">
      <c r="A53" s="1042"/>
      <c r="B53" s="1036"/>
      <c r="C53" s="1034"/>
      <c r="D53" s="1034" t="s">
        <v>105</v>
      </c>
      <c r="E53" s="1034"/>
      <c r="F53" s="1036"/>
      <c r="G53" s="1036"/>
      <c r="H53" s="1028"/>
      <c r="I53" s="1028"/>
      <c r="J53" s="1047"/>
    </row>
    <row r="54" spans="1:10">
      <c r="A54" s="1042"/>
      <c r="B54" s="1036"/>
      <c r="C54" s="1034"/>
      <c r="D54" s="1034" t="s">
        <v>106</v>
      </c>
      <c r="E54" s="1034"/>
      <c r="F54" s="1036"/>
      <c r="G54" s="1036"/>
      <c r="H54" s="1028"/>
      <c r="I54" s="1028"/>
      <c r="J54" s="1047"/>
    </row>
    <row r="55" spans="1:10">
      <c r="A55" s="1042"/>
      <c r="B55" s="1036"/>
      <c r="C55" s="1034"/>
      <c r="D55" s="1034" t="s">
        <v>107</v>
      </c>
      <c r="E55" s="1034"/>
      <c r="F55" s="1036"/>
      <c r="G55" s="1036"/>
      <c r="H55" s="1028"/>
      <c r="I55" s="1028"/>
      <c r="J55" s="1045"/>
    </row>
    <row r="56" spans="1:10">
      <c r="A56" s="1042"/>
      <c r="B56" s="1036"/>
      <c r="C56" s="1034"/>
      <c r="D56" s="1034" t="s">
        <v>108</v>
      </c>
      <c r="E56" s="1034"/>
      <c r="F56" s="1036"/>
      <c r="G56" s="1036"/>
      <c r="H56" s="1036"/>
      <c r="I56" s="1036"/>
      <c r="J56" s="1045"/>
    </row>
    <row r="57" spans="1:10">
      <c r="A57" s="1037"/>
      <c r="B57" s="1036"/>
      <c r="C57" s="1034" t="s">
        <v>109</v>
      </c>
      <c r="D57" s="1034" t="s">
        <v>109</v>
      </c>
      <c r="E57" s="1034" t="s">
        <v>110</v>
      </c>
      <c r="F57" s="1028"/>
      <c r="G57" s="1036"/>
      <c r="H57" s="1036"/>
      <c r="I57" s="1036"/>
      <c r="J57" s="1047"/>
    </row>
    <row r="58" spans="1:10">
      <c r="A58" s="1037"/>
      <c r="B58" s="1036"/>
      <c r="C58" s="1034"/>
      <c r="D58" s="1034"/>
      <c r="E58" s="1092" t="s">
        <v>111</v>
      </c>
      <c r="F58" s="1028"/>
      <c r="G58" s="1036"/>
      <c r="H58" s="1036"/>
      <c r="I58" s="1036"/>
      <c r="J58" s="1047"/>
    </row>
    <row r="59" spans="1:10">
      <c r="A59" s="1037"/>
      <c r="B59" s="1036"/>
      <c r="C59" s="1034"/>
      <c r="D59" s="1034"/>
      <c r="E59" s="1034" t="s">
        <v>112</v>
      </c>
      <c r="F59" s="1028"/>
      <c r="G59" s="1036"/>
      <c r="H59" s="1028"/>
      <c r="I59" s="1028"/>
      <c r="J59" s="1047"/>
    </row>
    <row r="60" spans="1:10">
      <c r="A60" s="1042"/>
      <c r="B60" s="1036"/>
      <c r="C60" s="1034"/>
      <c r="D60" s="1034" t="s">
        <v>113</v>
      </c>
      <c r="E60" s="1034"/>
      <c r="F60" s="1036"/>
      <c r="G60" s="1036"/>
      <c r="H60" s="1028"/>
      <c r="I60" s="1028"/>
      <c r="J60" s="1047"/>
    </row>
    <row r="61" spans="1:10">
      <c r="A61" s="1042"/>
      <c r="B61" s="1036"/>
      <c r="C61" s="1034"/>
      <c r="D61" s="1034" t="s">
        <v>114</v>
      </c>
      <c r="E61" s="1034"/>
      <c r="F61" s="1028"/>
      <c r="G61" s="1036"/>
      <c r="H61" s="1028"/>
      <c r="I61" s="1028"/>
      <c r="J61" s="1047"/>
    </row>
    <row r="62" spans="1:10">
      <c r="A62" s="1042"/>
      <c r="B62" s="1036"/>
      <c r="C62" s="1040" t="s">
        <v>115</v>
      </c>
      <c r="D62" s="1034" t="s">
        <v>116</v>
      </c>
      <c r="E62" s="1034"/>
      <c r="F62" s="1028"/>
      <c r="G62" s="1036"/>
      <c r="H62" s="1028"/>
      <c r="I62" s="1028"/>
      <c r="J62" s="1047"/>
    </row>
    <row r="63" spans="1:10">
      <c r="A63" s="1042"/>
      <c r="B63" s="1028"/>
      <c r="C63" s="1034"/>
      <c r="D63" s="1034" t="s">
        <v>117</v>
      </c>
      <c r="E63" s="1034"/>
      <c r="F63" s="1028"/>
      <c r="G63" s="1028"/>
      <c r="H63" s="1028"/>
      <c r="I63" s="1028"/>
      <c r="J63" s="1047"/>
    </row>
    <row r="64" spans="1:10">
      <c r="A64" s="1042"/>
      <c r="B64" s="1028"/>
      <c r="C64" s="1034"/>
      <c r="D64" s="1034" t="s">
        <v>118</v>
      </c>
      <c r="E64" s="1034"/>
      <c r="F64" s="1028"/>
      <c r="G64" s="1028"/>
      <c r="H64" s="1028"/>
      <c r="I64" s="1028"/>
      <c r="J64" s="1047"/>
    </row>
    <row r="65" spans="1:10">
      <c r="A65" s="1048"/>
      <c r="B65" s="1049"/>
      <c r="C65" s="1049"/>
      <c r="D65" s="1049"/>
      <c r="E65" s="1049"/>
      <c r="F65" s="1049"/>
      <c r="G65" s="1049"/>
      <c r="H65" s="1049"/>
      <c r="I65" s="1049"/>
      <c r="J65" s="1050"/>
    </row>
  </sheetData>
  <mergeCells count="2">
    <mergeCell ref="A1:J1"/>
    <mergeCell ref="B3:C3"/>
  </mergeCells>
  <hyperlinks>
    <hyperlink ref="B2" location="基本信息输入表!A1" display="基本信息输入表"/>
    <hyperlink ref="D4" location="'1-汇总表'!A1" display="汇总表"/>
    <hyperlink ref="E4" location="'2-分类汇总'!A1" display="分类汇总表"/>
    <hyperlink ref="C6" location="'3-流动汇总'!A1" display="流动资产"/>
    <hyperlink ref="E6" location="'3-1-1现金'!A1" display="现金"/>
    <hyperlink ref="E7" location="'3-1-2银行存款'!A1" display="银行存款"/>
    <hyperlink ref="E8" location="'3-1-3其他货币资金'!A1" display="其他货币资金"/>
    <hyperlink ref="D9" location="'3-2交易性金融资产汇总'!A1" display="交易性金融资产"/>
    <hyperlink ref="E9" location="'3-2-1交易性-股票'!A1" display="股票投资"/>
    <hyperlink ref="E10" location="'3-2-2交易性-债券'!A1" display="债券投资"/>
    <hyperlink ref="D12" location="'3-3应收票据'!A1" display="应收票据"/>
    <hyperlink ref="D13" location="'3-4应收账款'!A1" display="应收账款"/>
    <hyperlink ref="D18" location="'3-9存货汇总'!A1" display="存货"/>
    <hyperlink ref="E19" location="'3-9-2原材料'!A1" display="原材料"/>
    <hyperlink ref="E18" location="'3-9-1材料采购（在途物资）'!A1" display="材料采购（在途物资）"/>
    <hyperlink ref="E22" location="'3-9-5产成品（库存商品）'!A1" display="产成品（库存商品）"/>
    <hyperlink ref="E23" location="'3-9-6在产品（自制半成品）'!A1" display="在产品（自制半成品）"/>
    <hyperlink ref="C42" location="'4-6固定资产汇总'!A1" display="固定资产"/>
    <hyperlink ref="E42" location="'4-6-1房屋建筑物'!A1" display="房屋建筑物"/>
    <hyperlink ref="E43" location="'4-6-2构筑物'!A1" display="构筑物及其他辅助设施"/>
    <hyperlink ref="E44" location="'4-6-3管道沟槽'!A1" display="管道及沟槽"/>
    <hyperlink ref="D53" location="'4-8工程物资'!A1" display="工程物资"/>
    <hyperlink ref="E51" location="'4-7-1在建（土建）'!A1" display="在建工程-土建工程"/>
    <hyperlink ref="E52" location="'4-7-2在建（设备）'!A1" display="在建工程-设备安装工程"/>
    <hyperlink ref="D54" location="'4-9固定资产清理'!A1" display="固定资产清理"/>
    <hyperlink ref="G6" location="'5-流动负债汇总'!A1" display="流动负债"/>
    <hyperlink ref="I6" location="'5-1短期借款'!A1" display="短期借款"/>
    <hyperlink ref="I8" location="'5-3应付票据'!A1" display="应付票据"/>
    <hyperlink ref="I9" location="'5-4应付账款'!A1" display="应付账款"/>
    <hyperlink ref="I10" location="'5-5预收账款'!A1" display="预收款项"/>
    <hyperlink ref="I15" location="'5-10其他应付款'!A1" display="其他应付款"/>
    <hyperlink ref="I11" location="'5-6职工薪酬'!A1" display="职工薪酬"/>
    <hyperlink ref="I12" location="'5-7应交税费'!Print_Area" display="应交税费"/>
    <hyperlink ref="I17" location="'5-12其他流动负债'!A1" display="其他流动负债"/>
    <hyperlink ref="G20" location="'6-非流动负债汇总 '!A1" display="非流动负债"/>
    <hyperlink ref="I20" location="'6-1长期借款'!A1" display="长期借款"/>
    <hyperlink ref="I22" location="'6-3长期应付款'!A1" display="长期应付款"/>
    <hyperlink ref="I26" location="'6-7其他非流动负债'!A1" display="其他非流动负债"/>
    <hyperlink ref="I25" location="'6-6递延所得税负债'!A1" display="递延所得税负债"/>
    <hyperlink ref="B3" location="填表说明!A1" display="填表说明（填表前请先阅读）"/>
    <hyperlink ref="C4" location="'资产负债表(旧)'!A1" display="资产负债表"/>
    <hyperlink ref="I21" location="'6-2应付债券'!A1" display="应付债券"/>
    <hyperlink ref="I23" location="'6-4专项应付款'!A1" display="专项应付款"/>
    <hyperlink ref="B4" location="企业基本情况表!A1" display="企业基本情况表"/>
    <hyperlink ref="D6" location="'表3-1货币汇总表'!A1" display="货币资金"/>
    <hyperlink ref="E24" location="'3-9-7发出商品'!A1" display="发出商品"/>
    <hyperlink ref="B3:C3" location="填表说明!B2" display="填表说明（填表前请先阅读）"/>
    <hyperlink ref="E30" location="'4-1-1可出售-股票'!A1" display="股票投资"/>
    <hyperlink ref="E31" location="'3-2-2交易性-债券'!A1" display="债券投资"/>
    <hyperlink ref="D16" location="'3-7应收股利'!A1" display="应收股利"/>
    <hyperlink ref="D15" location="'3-6应收利息'!A1" display="应收利息"/>
    <hyperlink ref="D17" location="'3-8其他应收款'!A1" display="其他应收款"/>
    <hyperlink ref="D14" location="'3-5预付款项'!A1" display="预付款项"/>
    <hyperlink ref="D34" location="'4-3长期应收'!A1" display="长期应收款"/>
    <hyperlink ref="D35" location="'4-4股权投资'!A1" display="长期股权投资"/>
    <hyperlink ref="D62" location="'4-15长期待摊费用'!A1" display="长期待摊费用"/>
    <hyperlink ref="E57" location="'4-12-1无形-土地'!A1" display="土地使用权"/>
    <hyperlink ref="E59" location="'4-12-3无形-其他'!A1" display="其他无形资产"/>
    <hyperlink ref="I24" location="'6-5预计负债'!A1" display="预计负债"/>
    <hyperlink ref="E11" location="'3-2-3交易性-基金'!A1" display="基金投资"/>
    <hyperlink ref="E20" location="'3-9-3在库周转材料'!A1" display="在库周转材料"/>
    <hyperlink ref="E21" location="'3-9-4委托加工物资'!A1" display="委托加工物资"/>
    <hyperlink ref="E25" location="'3-9-8在用周转材料'!A1" display="在用周转材料"/>
    <hyperlink ref="D26" location="'3-10一年到期非流动资产'!A1" display="一年到期非流动资产"/>
    <hyperlink ref="D27" location="'3-11其他流动资产'!A1" display="其他流动资产"/>
    <hyperlink ref="D30" location="'4-1可供出售金融资产汇总'!A1" display="可供出售金融资产"/>
    <hyperlink ref="E32" location="'4-1-3可出售-其他'!A1" display="其他投资"/>
    <hyperlink ref="D33" location="'4-2持有到期投资'!A1" display="持有至到期投资"/>
    <hyperlink ref="D42" location="'4-6固定资产汇总'!A1" display="固定资产"/>
    <hyperlink ref="D51" location="'4-7在建工程汇总'!A1" display="在建工程"/>
    <hyperlink ref="D55" location="'4-10生产性生物资产'!A1" display="生产性生物资产"/>
    <hyperlink ref="D56" location="'4-11油气资产'!A1" display="油气资产"/>
    <hyperlink ref="C57" location="'4-12无形资产汇总'!A1" display="无形资产"/>
    <hyperlink ref="D57" location="'4-12无形资产汇总'!A1" display="无形资产"/>
    <hyperlink ref="D60" location="'4-13开发支出'!A1" display="开发支出"/>
    <hyperlink ref="D61" location="'4-14商誉'!A1" display="商誉"/>
    <hyperlink ref="D63" location="'4-16递延所得税资产'!A1" display="递延所得税资产"/>
    <hyperlink ref="D64" location="'4-17其他非流动资产'!A1" display="其他非流动资产"/>
    <hyperlink ref="I7" location="'5-2交易性金融负债'!A1" display="交易性金融负债"/>
    <hyperlink ref="I13" location="'5-8应付利息'!A1" display="应付利息"/>
    <hyperlink ref="I14" location="'5-9应付股利（利润）'!A1" display="应付股利（应付利润）"/>
    <hyperlink ref="I16" location="'5-11一年到期非流动负债'!A1" display="一年内到期的非流动负债"/>
    <hyperlink ref="E36" location="'4-5-1投资性房地产（成本计量）'!A1" display="投资性房地产（成本计量）"/>
    <hyperlink ref="E37" location="'4-5-2投资性房地产（公允计量）'!A1" display="投资性房地产（公允计量）"/>
    <hyperlink ref="E38" location="'4-5-3投资性地产（成本计量）'!A1" display="投资性地产（成本计量）"/>
    <hyperlink ref="E39" location="'4-5-4投资性地产(公允计量）'!A1" display="投资性地产(公允计量）"/>
    <hyperlink ref="E58" location="'4-12-2无形-矿业权'!A1" display="无形-矿业权"/>
    <hyperlink ref="E26" location="'3-9-9开发产品'!A1" display="开发产品"/>
    <hyperlink ref="E27" location="'3-9-10开发成本'!A1" display="开发成本"/>
    <hyperlink ref="E28" location="'3-9-11消耗性生物资产'!A1" display="消耗性生物资产"/>
    <hyperlink ref="D36" location="'4-5投资性房地产汇总'!A1" display="投资性房地产"/>
    <hyperlink ref="E45" location="'4-6-4井巷工程'!A1" display="井巷工程"/>
    <hyperlink ref="E29" location="'3-9-12工程施工'!A1" display="工程施工"/>
    <hyperlink ref="E50" location="'4-6-9船舶'!A1" display="船舶"/>
    <hyperlink ref="E46" location="'4-6-5机器设备'!A1" display="机器设备"/>
    <hyperlink ref="E47" location="'4-6-6车辆'!A1" display="车辆"/>
    <hyperlink ref="E48" location="'4-6-7电子设备'!A1" display="电子设备"/>
    <hyperlink ref="E49" location="'4-6-8土地'!A1" display="土地"/>
  </hyperlinks>
  <pageMargins left="0.747916666666667" right="0.747916666666667" top="0.786805555555556" bottom="0.196527777777778" header="0" footer="0"/>
  <pageSetup paperSize="9" scale="71" orientation="portrait"/>
  <headerFooter alignWithMargins="0"/>
  <drawing r:id="rId1"/>
  <legacyDrawingHF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324"/>
  <sheetViews>
    <sheetView showGridLines="0" topLeftCell="A67" workbookViewId="0">
      <selection activeCell="Q67" sqref="Q67:R67"/>
    </sheetView>
  </sheetViews>
  <sheetFormatPr defaultColWidth="9" defaultRowHeight="15.75"/>
  <cols>
    <col min="1" max="1" width="2.75" style="991" customWidth="1"/>
    <col min="2" max="2" width="2.5" style="991" customWidth="1"/>
    <col min="3" max="3" width="4.625" style="991" customWidth="1"/>
    <col min="4" max="4" width="2.75" style="991" customWidth="1"/>
    <col min="5" max="5" width="12.75" style="991" customWidth="1"/>
    <col min="6" max="10" width="2.75" style="991" customWidth="1"/>
    <col min="11" max="11" width="13.75" style="991" customWidth="1"/>
    <col min="12" max="12" width="2.75" style="991" customWidth="1"/>
    <col min="13" max="13" width="7" style="991" customWidth="1"/>
    <col min="14" max="15" width="7.75" style="991" customWidth="1"/>
    <col min="16" max="16" width="4.625" style="991" customWidth="1"/>
    <col min="17" max="18" width="7.125" style="991" customWidth="1" outlineLevel="1"/>
    <col min="19" max="19" width="9" style="991"/>
    <col min="20" max="20" width="9" style="991" collapsed="1"/>
    <col min="21" max="134" width="9" style="991"/>
    <col min="135" max="16384" width="9" style="48"/>
  </cols>
  <sheetData>
    <row r="1" spans="1:3">
      <c r="A1" s="992" t="s">
        <v>119</v>
      </c>
      <c r="B1" s="993"/>
      <c r="C1" s="993"/>
    </row>
    <row r="4" spans="1:18">
      <c r="A4" s="994"/>
      <c r="B4" s="995"/>
      <c r="C4" s="995"/>
      <c r="D4" s="995"/>
      <c r="E4" s="995"/>
      <c r="F4" s="995"/>
      <c r="G4" s="995"/>
      <c r="H4" s="995"/>
      <c r="I4" s="995"/>
      <c r="J4" s="995"/>
      <c r="K4" s="995"/>
      <c r="L4" s="995"/>
      <c r="M4" s="995"/>
      <c r="N4" s="995"/>
      <c r="O4" s="995"/>
      <c r="P4" s="995"/>
      <c r="Q4" s="995"/>
      <c r="R4" s="995"/>
    </row>
    <row r="5" spans="1:1">
      <c r="A5" s="996" t="s">
        <v>120</v>
      </c>
    </row>
    <row r="6" spans="1:18">
      <c r="A6" s="997"/>
      <c r="B6" s="991" t="s">
        <v>121</v>
      </c>
      <c r="K6" s="1002" t="s">
        <v>122</v>
      </c>
      <c r="M6" s="1003" t="s">
        <v>123</v>
      </c>
      <c r="N6" s="1004"/>
      <c r="O6" s="1004"/>
      <c r="P6" s="1004"/>
      <c r="Q6" s="1004"/>
      <c r="R6" s="1004"/>
    </row>
    <row r="7" spans="1:18">
      <c r="A7" s="997"/>
      <c r="B7" s="991" t="s">
        <v>124</v>
      </c>
      <c r="M7" s="1005">
        <v>43921</v>
      </c>
      <c r="N7" s="1005"/>
      <c r="O7" s="1005"/>
      <c r="P7" s="1005"/>
      <c r="Q7" s="1005"/>
      <c r="R7" s="1005"/>
    </row>
    <row r="8" spans="1:18">
      <c r="A8" s="997"/>
      <c r="B8" s="991" t="s">
        <v>125</v>
      </c>
      <c r="M8" s="1006" t="s">
        <v>126</v>
      </c>
      <c r="N8" s="1007"/>
      <c r="O8" s="1007"/>
      <c r="P8" s="1007"/>
      <c r="Q8" s="1007"/>
      <c r="R8" s="1014"/>
    </row>
    <row r="9" spans="1:18">
      <c r="A9" s="997"/>
      <c r="B9" s="991" t="s">
        <v>127</v>
      </c>
      <c r="M9" s="1008" t="s">
        <v>128</v>
      </c>
      <c r="N9" s="1009"/>
      <c r="O9" s="1009"/>
      <c r="P9" s="1009"/>
      <c r="Q9" s="1009"/>
      <c r="R9" s="1015"/>
    </row>
    <row r="10" spans="1:18">
      <c r="A10" s="997"/>
      <c r="B10" s="991" t="s">
        <v>129</v>
      </c>
      <c r="M10" s="1010"/>
      <c r="N10" s="1010"/>
      <c r="O10" s="1010"/>
      <c r="P10" s="1010"/>
      <c r="Q10" s="1010"/>
      <c r="R10" s="1010"/>
    </row>
    <row r="11" spans="1:18">
      <c r="A11" s="997"/>
      <c r="C11" s="998" t="s">
        <v>130</v>
      </c>
      <c r="D11" s="998" t="s">
        <v>131</v>
      </c>
      <c r="M11" s="1011" t="s">
        <v>132</v>
      </c>
      <c r="N11" s="1011"/>
      <c r="O11" s="1011" t="s">
        <v>133</v>
      </c>
      <c r="P11" s="1012"/>
      <c r="Q11" s="1011" t="s">
        <v>134</v>
      </c>
      <c r="R11" s="1011"/>
    </row>
    <row r="12" spans="1:18">
      <c r="A12" s="997"/>
      <c r="B12" s="999"/>
      <c r="C12" s="1000" t="s">
        <v>135</v>
      </c>
      <c r="D12" s="1001" t="s">
        <v>136</v>
      </c>
      <c r="M12" s="1011" t="s">
        <v>137</v>
      </c>
      <c r="N12" s="1011"/>
      <c r="O12" s="1013">
        <v>43946</v>
      </c>
      <c r="P12" s="1012"/>
      <c r="Q12" s="1011" t="s">
        <v>138</v>
      </c>
      <c r="R12" s="1011"/>
    </row>
    <row r="13" spans="1:18">
      <c r="A13" s="997"/>
      <c r="B13" s="999"/>
      <c r="C13" s="1000" t="s">
        <v>135</v>
      </c>
      <c r="D13" s="1001" t="s">
        <v>139</v>
      </c>
      <c r="M13" s="1011" t="s">
        <v>137</v>
      </c>
      <c r="N13" s="1011"/>
      <c r="O13" s="1013">
        <v>43946</v>
      </c>
      <c r="P13" s="1012"/>
      <c r="Q13" s="1011" t="s">
        <v>138</v>
      </c>
      <c r="R13" s="1011"/>
    </row>
    <row r="14" spans="1:18">
      <c r="A14" s="997"/>
      <c r="B14" s="999"/>
      <c r="C14" s="1000" t="s">
        <v>135</v>
      </c>
      <c r="D14" s="1001" t="s">
        <v>32</v>
      </c>
      <c r="M14" s="1011" t="s">
        <v>137</v>
      </c>
      <c r="N14" s="1011"/>
      <c r="O14" s="1013">
        <v>43946</v>
      </c>
      <c r="P14" s="1012"/>
      <c r="Q14" s="1011" t="s">
        <v>138</v>
      </c>
      <c r="R14" s="1011"/>
    </row>
    <row r="15" spans="1:18">
      <c r="A15" s="997"/>
      <c r="B15" s="999"/>
      <c r="C15" s="1000" t="s">
        <v>135</v>
      </c>
      <c r="D15" s="1001" t="s">
        <v>35</v>
      </c>
      <c r="M15" s="1011" t="s">
        <v>137</v>
      </c>
      <c r="N15" s="1011"/>
      <c r="O15" s="1013">
        <v>43946</v>
      </c>
      <c r="P15" s="1012"/>
      <c r="Q15" s="1011" t="s">
        <v>138</v>
      </c>
      <c r="R15" s="1011"/>
    </row>
    <row r="16" spans="1:18">
      <c r="A16" s="997"/>
      <c r="B16" s="999"/>
      <c r="C16" s="1000" t="s">
        <v>135</v>
      </c>
      <c r="D16" s="1001" t="s">
        <v>31</v>
      </c>
      <c r="M16" s="1011" t="s">
        <v>137</v>
      </c>
      <c r="N16" s="1011"/>
      <c r="O16" s="1013">
        <v>43946</v>
      </c>
      <c r="P16" s="1012"/>
      <c r="Q16" s="1011" t="s">
        <v>138</v>
      </c>
      <c r="R16" s="1011"/>
    </row>
    <row r="17" spans="1:18">
      <c r="A17" s="997"/>
      <c r="B17" s="999"/>
      <c r="C17" s="1000" t="s">
        <v>135</v>
      </c>
      <c r="D17" s="1001" t="s">
        <v>140</v>
      </c>
      <c r="M17" s="1011" t="s">
        <v>137</v>
      </c>
      <c r="N17" s="1011"/>
      <c r="O17" s="1013">
        <v>43946</v>
      </c>
      <c r="P17" s="1012"/>
      <c r="Q17" s="1011" t="s">
        <v>138</v>
      </c>
      <c r="R17" s="1011"/>
    </row>
    <row r="18" spans="1:18">
      <c r="A18" s="997"/>
      <c r="B18" s="999"/>
      <c r="C18" s="1000" t="s">
        <v>135</v>
      </c>
      <c r="D18" s="1001" t="s">
        <v>40</v>
      </c>
      <c r="M18" s="1011" t="s">
        <v>137</v>
      </c>
      <c r="N18" s="1011"/>
      <c r="O18" s="1013">
        <v>43946</v>
      </c>
      <c r="P18" s="1012"/>
      <c r="Q18" s="1011" t="s">
        <v>138</v>
      </c>
      <c r="R18" s="1011"/>
    </row>
    <row r="19" spans="1:18">
      <c r="A19" s="997"/>
      <c r="B19" s="999"/>
      <c r="C19" s="1000" t="s">
        <v>135</v>
      </c>
      <c r="D19" s="1001" t="s">
        <v>42</v>
      </c>
      <c r="M19" s="1011" t="s">
        <v>137</v>
      </c>
      <c r="N19" s="1011"/>
      <c r="O19" s="1013">
        <v>43946</v>
      </c>
      <c r="P19" s="1012"/>
      <c r="Q19" s="1011" t="s">
        <v>138</v>
      </c>
      <c r="R19" s="1011"/>
    </row>
    <row r="20" spans="1:18">
      <c r="A20" s="997"/>
      <c r="B20" s="999"/>
      <c r="C20" s="1000" t="s">
        <v>135</v>
      </c>
      <c r="D20" s="1001" t="s">
        <v>44</v>
      </c>
      <c r="M20" s="1011" t="s">
        <v>137</v>
      </c>
      <c r="N20" s="1011"/>
      <c r="O20" s="1013">
        <v>43946</v>
      </c>
      <c r="P20" s="1012"/>
      <c r="Q20" s="1011" t="s">
        <v>138</v>
      </c>
      <c r="R20" s="1011"/>
    </row>
    <row r="21" spans="1:18">
      <c r="A21" s="997"/>
      <c r="B21" s="999"/>
      <c r="C21" s="1000" t="s">
        <v>135</v>
      </c>
      <c r="D21" s="1001" t="s">
        <v>46</v>
      </c>
      <c r="M21" s="1011" t="s">
        <v>137</v>
      </c>
      <c r="N21" s="1011"/>
      <c r="O21" s="1013">
        <v>43946</v>
      </c>
      <c r="P21" s="1012"/>
      <c r="Q21" s="1011" t="s">
        <v>138</v>
      </c>
      <c r="R21" s="1011"/>
    </row>
    <row r="22" spans="1:18">
      <c r="A22" s="997"/>
      <c r="B22" s="999"/>
      <c r="C22" s="1000" t="s">
        <v>135</v>
      </c>
      <c r="D22" s="1001" t="s">
        <v>48</v>
      </c>
      <c r="M22" s="1011" t="s">
        <v>137</v>
      </c>
      <c r="N22" s="1011"/>
      <c r="O22" s="1013">
        <v>43946</v>
      </c>
      <c r="P22" s="1012"/>
      <c r="Q22" s="1011" t="s">
        <v>138</v>
      </c>
      <c r="R22" s="1011"/>
    </row>
    <row r="23" spans="1:18">
      <c r="A23" s="997"/>
      <c r="B23" s="999"/>
      <c r="C23" s="1000" t="s">
        <v>135</v>
      </c>
      <c r="D23" s="1001" t="s">
        <v>141</v>
      </c>
      <c r="M23" s="1011" t="s">
        <v>137</v>
      </c>
      <c r="N23" s="1011"/>
      <c r="O23" s="1013">
        <v>43946</v>
      </c>
      <c r="P23" s="1012"/>
      <c r="Q23" s="1011" t="s">
        <v>138</v>
      </c>
      <c r="R23" s="1011"/>
    </row>
    <row r="24" spans="1:18">
      <c r="A24" s="997"/>
      <c r="B24" s="999"/>
      <c r="C24" s="1000" t="s">
        <v>135</v>
      </c>
      <c r="D24" s="1001" t="s">
        <v>52</v>
      </c>
      <c r="M24" s="1011" t="s">
        <v>137</v>
      </c>
      <c r="N24" s="1011"/>
      <c r="O24" s="1013">
        <v>43946</v>
      </c>
      <c r="P24" s="1012"/>
      <c r="Q24" s="1011" t="s">
        <v>138</v>
      </c>
      <c r="R24" s="1011"/>
    </row>
    <row r="25" spans="1:18">
      <c r="A25" s="997"/>
      <c r="B25" s="999"/>
      <c r="C25" s="1000" t="s">
        <v>135</v>
      </c>
      <c r="D25" s="1001" t="s">
        <v>54</v>
      </c>
      <c r="M25" s="1011" t="s">
        <v>137</v>
      </c>
      <c r="N25" s="1011"/>
      <c r="O25" s="1013">
        <v>43946</v>
      </c>
      <c r="P25" s="1012"/>
      <c r="Q25" s="1011" t="s">
        <v>138</v>
      </c>
      <c r="R25" s="1011"/>
    </row>
    <row r="26" spans="1:18">
      <c r="A26" s="997"/>
      <c r="B26" s="999"/>
      <c r="C26" s="1000" t="s">
        <v>135</v>
      </c>
      <c r="D26" s="1001" t="s">
        <v>56</v>
      </c>
      <c r="M26" s="1011" t="s">
        <v>137</v>
      </c>
      <c r="N26" s="1011"/>
      <c r="O26" s="1013">
        <v>43946</v>
      </c>
      <c r="P26" s="1012"/>
      <c r="Q26" s="1011" t="s">
        <v>138</v>
      </c>
      <c r="R26" s="1011"/>
    </row>
    <row r="27" spans="1:18">
      <c r="A27" s="997"/>
      <c r="B27" s="999"/>
      <c r="C27" s="1000" t="s">
        <v>135</v>
      </c>
      <c r="D27" s="1001" t="s">
        <v>142</v>
      </c>
      <c r="M27" s="1011" t="s">
        <v>137</v>
      </c>
      <c r="N27" s="1011"/>
      <c r="O27" s="1013">
        <v>43946</v>
      </c>
      <c r="P27" s="1012"/>
      <c r="Q27" s="1011" t="s">
        <v>138</v>
      </c>
      <c r="R27" s="1011"/>
    </row>
    <row r="28" spans="1:18">
      <c r="A28" s="997"/>
      <c r="B28" s="999"/>
      <c r="C28" s="1000" t="s">
        <v>135</v>
      </c>
      <c r="D28" s="1001" t="s">
        <v>59</v>
      </c>
      <c r="M28" s="1011" t="s">
        <v>137</v>
      </c>
      <c r="N28" s="1011"/>
      <c r="O28" s="1013">
        <v>43946</v>
      </c>
      <c r="P28" s="1012"/>
      <c r="Q28" s="1011" t="s">
        <v>138</v>
      </c>
      <c r="R28" s="1011"/>
    </row>
    <row r="29" spans="1:18">
      <c r="A29" s="997"/>
      <c r="B29" s="999"/>
      <c r="C29" s="1000" t="s">
        <v>135</v>
      </c>
      <c r="D29" s="1001" t="s">
        <v>60</v>
      </c>
      <c r="M29" s="1011" t="s">
        <v>137</v>
      </c>
      <c r="N29" s="1011"/>
      <c r="O29" s="1013">
        <v>43946</v>
      </c>
      <c r="P29" s="1012"/>
      <c r="Q29" s="1011" t="s">
        <v>138</v>
      </c>
      <c r="R29" s="1011"/>
    </row>
    <row r="30" spans="1:18">
      <c r="A30" s="997"/>
      <c r="B30" s="999"/>
      <c r="C30" s="1000" t="s">
        <v>135</v>
      </c>
      <c r="D30" s="1001" t="s">
        <v>61</v>
      </c>
      <c r="M30" s="1011" t="s">
        <v>137</v>
      </c>
      <c r="N30" s="1011"/>
      <c r="O30" s="1013">
        <v>43946</v>
      </c>
      <c r="P30" s="1012"/>
      <c r="Q30" s="1011" t="s">
        <v>138</v>
      </c>
      <c r="R30" s="1011"/>
    </row>
    <row r="31" spans="1:18">
      <c r="A31" s="997"/>
      <c r="B31" s="999"/>
      <c r="C31" s="1000" t="s">
        <v>135</v>
      </c>
      <c r="D31" s="1001" t="s">
        <v>64</v>
      </c>
      <c r="M31" s="1011" t="s">
        <v>137</v>
      </c>
      <c r="N31" s="1011"/>
      <c r="O31" s="1013">
        <v>43946</v>
      </c>
      <c r="P31" s="1012"/>
      <c r="Q31" s="1011" t="s">
        <v>138</v>
      </c>
      <c r="R31" s="1011"/>
    </row>
    <row r="32" spans="1:18">
      <c r="A32" s="997"/>
      <c r="B32" s="999"/>
      <c r="C32" s="1000" t="s">
        <v>135</v>
      </c>
      <c r="D32" s="1001" t="s">
        <v>66</v>
      </c>
      <c r="M32" s="1011" t="s">
        <v>137</v>
      </c>
      <c r="N32" s="1011"/>
      <c r="O32" s="1013">
        <v>43946</v>
      </c>
      <c r="P32" s="1012"/>
      <c r="Q32" s="1011" t="s">
        <v>138</v>
      </c>
      <c r="R32" s="1011"/>
    </row>
    <row r="33" spans="1:18">
      <c r="A33" s="997"/>
      <c r="B33" s="999"/>
      <c r="C33" s="1000" t="s">
        <v>135</v>
      </c>
      <c r="D33" s="1001" t="s">
        <v>68</v>
      </c>
      <c r="M33" s="1011" t="s">
        <v>137</v>
      </c>
      <c r="N33" s="1011"/>
      <c r="O33" s="1013">
        <v>43946</v>
      </c>
      <c r="P33" s="1012"/>
      <c r="Q33" s="1011" t="s">
        <v>138</v>
      </c>
      <c r="R33" s="1011"/>
    </row>
    <row r="34" spans="1:18">
      <c r="A34" s="997"/>
      <c r="B34" s="999"/>
      <c r="C34" s="1000" t="s">
        <v>135</v>
      </c>
      <c r="D34" s="1001" t="s">
        <v>70</v>
      </c>
      <c r="M34" s="1011" t="s">
        <v>137</v>
      </c>
      <c r="N34" s="1011"/>
      <c r="O34" s="1013">
        <v>43946</v>
      </c>
      <c r="P34" s="1012"/>
      <c r="Q34" s="1011" t="s">
        <v>138</v>
      </c>
      <c r="R34" s="1011"/>
    </row>
    <row r="35" spans="1:18">
      <c r="A35" s="997"/>
      <c r="B35" s="999"/>
      <c r="C35" s="1000" t="s">
        <v>135</v>
      </c>
      <c r="D35" s="1001" t="s">
        <v>72</v>
      </c>
      <c r="M35" s="1011" t="s">
        <v>137</v>
      </c>
      <c r="N35" s="1011"/>
      <c r="O35" s="1013">
        <v>43946</v>
      </c>
      <c r="P35" s="1012"/>
      <c r="Q35" s="1011" t="s">
        <v>138</v>
      </c>
      <c r="R35" s="1011"/>
    </row>
    <row r="36" spans="1:18">
      <c r="A36" s="997"/>
      <c r="B36" s="999"/>
      <c r="C36" s="1000" t="s">
        <v>135</v>
      </c>
      <c r="D36" s="1001" t="s">
        <v>143</v>
      </c>
      <c r="M36" s="1011" t="s">
        <v>137</v>
      </c>
      <c r="N36" s="1011"/>
      <c r="O36" s="1013">
        <v>43946</v>
      </c>
      <c r="P36" s="1012"/>
      <c r="Q36" s="1011" t="s">
        <v>138</v>
      </c>
      <c r="R36" s="1011"/>
    </row>
    <row r="37" spans="1:18">
      <c r="A37" s="997"/>
      <c r="B37" s="999"/>
      <c r="C37" s="1000" t="s">
        <v>135</v>
      </c>
      <c r="D37" s="1001" t="s">
        <v>144</v>
      </c>
      <c r="M37" s="1011" t="s">
        <v>137</v>
      </c>
      <c r="N37" s="1011"/>
      <c r="O37" s="1013">
        <v>43946</v>
      </c>
      <c r="P37" s="1012"/>
      <c r="Q37" s="1011" t="s">
        <v>138</v>
      </c>
      <c r="R37" s="1011"/>
    </row>
    <row r="38" spans="1:18">
      <c r="A38" s="997"/>
      <c r="B38" s="999"/>
      <c r="C38" s="1000" t="s">
        <v>135</v>
      </c>
      <c r="D38" s="1001" t="s">
        <v>145</v>
      </c>
      <c r="M38" s="1011" t="s">
        <v>137</v>
      </c>
      <c r="N38" s="1011"/>
      <c r="O38" s="1013">
        <v>43946</v>
      </c>
      <c r="P38" s="1012"/>
      <c r="Q38" s="1011" t="s">
        <v>138</v>
      </c>
      <c r="R38" s="1011"/>
    </row>
    <row r="39" spans="1:18">
      <c r="A39" s="997"/>
      <c r="B39" s="999"/>
      <c r="C39" s="1000" t="s">
        <v>135</v>
      </c>
      <c r="D39" s="1001" t="s">
        <v>80</v>
      </c>
      <c r="M39" s="1011" t="s">
        <v>137</v>
      </c>
      <c r="N39" s="1011"/>
      <c r="O39" s="1013">
        <v>43946</v>
      </c>
      <c r="P39" s="1012"/>
      <c r="Q39" s="1011" t="s">
        <v>138</v>
      </c>
      <c r="R39" s="1011"/>
    </row>
    <row r="40" spans="1:18">
      <c r="A40" s="997"/>
      <c r="B40" s="999"/>
      <c r="C40" s="1000" t="s">
        <v>135</v>
      </c>
      <c r="D40" s="1001" t="s">
        <v>146</v>
      </c>
      <c r="M40" s="1011" t="s">
        <v>137</v>
      </c>
      <c r="N40" s="1011"/>
      <c r="O40" s="1013">
        <v>43946</v>
      </c>
      <c r="P40" s="1012"/>
      <c r="Q40" s="1011" t="s">
        <v>138</v>
      </c>
      <c r="R40" s="1011"/>
    </row>
    <row r="41" spans="1:18">
      <c r="A41" s="997"/>
      <c r="B41" s="999"/>
      <c r="C41" s="1000" t="s">
        <v>135</v>
      </c>
      <c r="D41" s="1001" t="s">
        <v>77</v>
      </c>
      <c r="M41" s="1011" t="s">
        <v>137</v>
      </c>
      <c r="N41" s="1011"/>
      <c r="O41" s="1013">
        <v>43946</v>
      </c>
      <c r="P41" s="1012"/>
      <c r="Q41" s="1011" t="s">
        <v>138</v>
      </c>
      <c r="R41" s="1011"/>
    </row>
    <row r="42" spans="1:18">
      <c r="A42" s="997"/>
      <c r="B42" s="999"/>
      <c r="C42" s="1000" t="s">
        <v>135</v>
      </c>
      <c r="D42" s="1001" t="s">
        <v>147</v>
      </c>
      <c r="M42" s="1011" t="s">
        <v>137</v>
      </c>
      <c r="N42" s="1011"/>
      <c r="O42" s="1013">
        <v>43946</v>
      </c>
      <c r="P42" s="1012"/>
      <c r="Q42" s="1011" t="s">
        <v>138</v>
      </c>
      <c r="R42" s="1011"/>
    </row>
    <row r="43" spans="1:18">
      <c r="A43" s="997"/>
      <c r="B43" s="999"/>
      <c r="C43" s="1000" t="s">
        <v>135</v>
      </c>
      <c r="D43" s="1001" t="s">
        <v>148</v>
      </c>
      <c r="M43" s="1011" t="s">
        <v>137</v>
      </c>
      <c r="N43" s="1011"/>
      <c r="O43" s="1013">
        <v>43946</v>
      </c>
      <c r="P43" s="1012"/>
      <c r="Q43" s="1011" t="s">
        <v>138</v>
      </c>
      <c r="R43" s="1011"/>
    </row>
    <row r="44" spans="1:18">
      <c r="A44" s="997"/>
      <c r="B44" s="999"/>
      <c r="C44" s="1000" t="s">
        <v>135</v>
      </c>
      <c r="D44" s="1001" t="s">
        <v>40</v>
      </c>
      <c r="M44" s="1011" t="s">
        <v>137</v>
      </c>
      <c r="N44" s="1011"/>
      <c r="O44" s="1013">
        <v>43946</v>
      </c>
      <c r="P44" s="1012"/>
      <c r="Q44" s="1011" t="s">
        <v>138</v>
      </c>
      <c r="R44" s="1011"/>
    </row>
    <row r="45" spans="1:18">
      <c r="A45" s="997"/>
      <c r="B45" s="999"/>
      <c r="C45" s="1000" t="s">
        <v>135</v>
      </c>
      <c r="D45" s="1001" t="s">
        <v>42</v>
      </c>
      <c r="M45" s="1011" t="s">
        <v>137</v>
      </c>
      <c r="N45" s="1011"/>
      <c r="O45" s="1013">
        <v>43946</v>
      </c>
      <c r="P45" s="1012"/>
      <c r="Q45" s="1011" t="s">
        <v>138</v>
      </c>
      <c r="R45" s="1011"/>
    </row>
    <row r="46" spans="1:18">
      <c r="A46" s="997"/>
      <c r="B46" s="999"/>
      <c r="C46" s="1000" t="s">
        <v>135</v>
      </c>
      <c r="D46" s="1001" t="s">
        <v>83</v>
      </c>
      <c r="M46" s="1011" t="s">
        <v>137</v>
      </c>
      <c r="N46" s="1011"/>
      <c r="O46" s="1013">
        <v>43946</v>
      </c>
      <c r="P46" s="1012"/>
      <c r="Q46" s="1011" t="s">
        <v>138</v>
      </c>
      <c r="R46" s="1011"/>
    </row>
    <row r="47" spans="1:18">
      <c r="A47" s="997"/>
      <c r="B47" s="999"/>
      <c r="C47" s="1000" t="s">
        <v>135</v>
      </c>
      <c r="D47" s="1001" t="s">
        <v>84</v>
      </c>
      <c r="M47" s="1011" t="s">
        <v>137</v>
      </c>
      <c r="N47" s="1011"/>
      <c r="O47" s="1013">
        <v>43946</v>
      </c>
      <c r="P47" s="1012"/>
      <c r="Q47" s="1011" t="s">
        <v>138</v>
      </c>
      <c r="R47" s="1011"/>
    </row>
    <row r="48" spans="1:18">
      <c r="A48" s="997"/>
      <c r="B48" s="999"/>
      <c r="C48" s="1000" t="s">
        <v>135</v>
      </c>
      <c r="D48" s="1001" t="s">
        <v>85</v>
      </c>
      <c r="M48" s="1011" t="s">
        <v>137</v>
      </c>
      <c r="N48" s="1011"/>
      <c r="O48" s="1013">
        <v>43946</v>
      </c>
      <c r="P48" s="1012"/>
      <c r="Q48" s="1011" t="s">
        <v>138</v>
      </c>
      <c r="R48" s="1011"/>
    </row>
    <row r="49" spans="1:18">
      <c r="A49" s="997"/>
      <c r="B49" s="999"/>
      <c r="C49" s="1000" t="s">
        <v>135</v>
      </c>
      <c r="D49" s="1001" t="s">
        <v>86</v>
      </c>
      <c r="M49" s="1011" t="s">
        <v>137</v>
      </c>
      <c r="N49" s="1011"/>
      <c r="O49" s="1013">
        <v>43946</v>
      </c>
      <c r="P49" s="1012"/>
      <c r="Q49" s="1011" t="s">
        <v>138</v>
      </c>
      <c r="R49" s="1011"/>
    </row>
    <row r="50" spans="1:18">
      <c r="A50" s="997"/>
      <c r="B50" s="999"/>
      <c r="C50" s="1000" t="s">
        <v>135</v>
      </c>
      <c r="D50" s="1001" t="s">
        <v>149</v>
      </c>
      <c r="M50" s="1011" t="s">
        <v>137</v>
      </c>
      <c r="N50" s="1011"/>
      <c r="O50" s="1013">
        <v>43946</v>
      </c>
      <c r="P50" s="1012"/>
      <c r="Q50" s="1011" t="s">
        <v>138</v>
      </c>
      <c r="R50" s="1011"/>
    </row>
    <row r="51" spans="1:18">
      <c r="A51" s="997"/>
      <c r="B51" s="999"/>
      <c r="C51" s="1000" t="s">
        <v>135</v>
      </c>
      <c r="D51" s="1001" t="s">
        <v>88</v>
      </c>
      <c r="M51" s="1011" t="s">
        <v>137</v>
      </c>
      <c r="N51" s="1011"/>
      <c r="O51" s="1013">
        <v>43946</v>
      </c>
      <c r="P51" s="1012"/>
      <c r="Q51" s="1011" t="s">
        <v>138</v>
      </c>
      <c r="R51" s="1011"/>
    </row>
    <row r="52" spans="1:18">
      <c r="A52" s="997"/>
      <c r="B52" s="999"/>
      <c r="C52" s="1000" t="s">
        <v>135</v>
      </c>
      <c r="D52" s="1001" t="s">
        <v>89</v>
      </c>
      <c r="M52" s="1011" t="s">
        <v>137</v>
      </c>
      <c r="N52" s="1011"/>
      <c r="O52" s="1013">
        <v>43946</v>
      </c>
      <c r="P52" s="1012"/>
      <c r="Q52" s="1011" t="s">
        <v>138</v>
      </c>
      <c r="R52" s="1011"/>
    </row>
    <row r="53" spans="1:18">
      <c r="A53" s="997"/>
      <c r="B53" s="999"/>
      <c r="C53" s="1000" t="s">
        <v>135</v>
      </c>
      <c r="D53" s="1001" t="s">
        <v>90</v>
      </c>
      <c r="M53" s="1011" t="s">
        <v>137</v>
      </c>
      <c r="N53" s="1011"/>
      <c r="O53" s="1013">
        <v>43946</v>
      </c>
      <c r="P53" s="1012"/>
      <c r="Q53" s="1011" t="s">
        <v>138</v>
      </c>
      <c r="R53" s="1011"/>
    </row>
    <row r="54" spans="1:24">
      <c r="A54" s="997"/>
      <c r="B54" s="999"/>
      <c r="C54" s="1000" t="s">
        <v>135</v>
      </c>
      <c r="D54" s="1001" t="s">
        <v>91</v>
      </c>
      <c r="M54" s="1011" t="s">
        <v>137</v>
      </c>
      <c r="N54" s="1011"/>
      <c r="O54" s="1013">
        <v>43946</v>
      </c>
      <c r="P54" s="1012"/>
      <c r="Q54" s="1011" t="s">
        <v>138</v>
      </c>
      <c r="R54" s="1011"/>
      <c r="U54" s="1016"/>
      <c r="V54" s="1016"/>
      <c r="W54" s="1017"/>
      <c r="X54" s="1018"/>
    </row>
    <row r="55" spans="1:18">
      <c r="A55" s="997"/>
      <c r="B55" s="999"/>
      <c r="C55" s="1000" t="s">
        <v>135</v>
      </c>
      <c r="D55" s="1001" t="s">
        <v>150</v>
      </c>
      <c r="M55" s="1011" t="s">
        <v>137</v>
      </c>
      <c r="N55" s="1011"/>
      <c r="O55" s="1013">
        <v>43946</v>
      </c>
      <c r="P55" s="1012"/>
      <c r="Q55" s="1011" t="s">
        <v>138</v>
      </c>
      <c r="R55" s="1011"/>
    </row>
    <row r="56" spans="1:18">
      <c r="A56" s="997"/>
      <c r="B56" s="999"/>
      <c r="C56" s="1000" t="s">
        <v>135</v>
      </c>
      <c r="D56" s="1001" t="s">
        <v>93</v>
      </c>
      <c r="M56" s="1011" t="s">
        <v>137</v>
      </c>
      <c r="N56" s="1011"/>
      <c r="O56" s="1013">
        <v>43946</v>
      </c>
      <c r="P56" s="1012"/>
      <c r="Q56" s="1011" t="s">
        <v>151</v>
      </c>
      <c r="R56" s="1011"/>
    </row>
    <row r="57" spans="1:18">
      <c r="A57" s="997"/>
      <c r="B57" s="999"/>
      <c r="C57" s="1000" t="s">
        <v>135</v>
      </c>
      <c r="D57" s="1001" t="s">
        <v>94</v>
      </c>
      <c r="M57" s="1011" t="s">
        <v>137</v>
      </c>
      <c r="N57" s="1011"/>
      <c r="O57" s="1013">
        <v>43946</v>
      </c>
      <c r="P57" s="1012"/>
      <c r="Q57" s="1011" t="s">
        <v>138</v>
      </c>
      <c r="R57" s="1011"/>
    </row>
    <row r="58" spans="1:18">
      <c r="A58" s="997"/>
      <c r="B58" s="999"/>
      <c r="C58" s="1000" t="s">
        <v>135</v>
      </c>
      <c r="D58" s="1001" t="s">
        <v>95</v>
      </c>
      <c r="M58" s="1011" t="s">
        <v>137</v>
      </c>
      <c r="N58" s="1011"/>
      <c r="O58" s="1013">
        <v>43946</v>
      </c>
      <c r="P58" s="1012"/>
      <c r="Q58" s="1011" t="s">
        <v>138</v>
      </c>
      <c r="R58" s="1011"/>
    </row>
    <row r="59" spans="1:18">
      <c r="A59" s="997"/>
      <c r="B59" s="999"/>
      <c r="C59" s="1000" t="s">
        <v>135</v>
      </c>
      <c r="D59" s="1001" t="s">
        <v>96</v>
      </c>
      <c r="M59" s="1011" t="s">
        <v>137</v>
      </c>
      <c r="N59" s="1011"/>
      <c r="O59" s="1013">
        <v>43946</v>
      </c>
      <c r="P59" s="1012"/>
      <c r="Q59" s="1011" t="s">
        <v>152</v>
      </c>
      <c r="R59" s="1011"/>
    </row>
    <row r="60" spans="1:18">
      <c r="A60" s="997"/>
      <c r="B60" s="999"/>
      <c r="C60" s="1000" t="s">
        <v>135</v>
      </c>
      <c r="D60" s="1001" t="s">
        <v>97</v>
      </c>
      <c r="M60" s="1011" t="s">
        <v>137</v>
      </c>
      <c r="N60" s="1011"/>
      <c r="O60" s="1013">
        <v>43946</v>
      </c>
      <c r="P60" s="1012"/>
      <c r="Q60" s="1011" t="s">
        <v>138</v>
      </c>
      <c r="R60" s="1011"/>
    </row>
    <row r="61" spans="1:18">
      <c r="A61" s="997"/>
      <c r="B61" s="999"/>
      <c r="C61" s="1000" t="s">
        <v>135</v>
      </c>
      <c r="D61" s="1001" t="s">
        <v>98</v>
      </c>
      <c r="M61" s="1011" t="s">
        <v>137</v>
      </c>
      <c r="N61" s="1011"/>
      <c r="O61" s="1013">
        <v>43946</v>
      </c>
      <c r="P61" s="1012"/>
      <c r="Q61" s="1011" t="s">
        <v>138</v>
      </c>
      <c r="R61" s="1011"/>
    </row>
    <row r="62" spans="1:18">
      <c r="A62" s="997"/>
      <c r="B62" s="999"/>
      <c r="C62" s="1000" t="s">
        <v>135</v>
      </c>
      <c r="D62" s="1001" t="s">
        <v>99</v>
      </c>
      <c r="M62" s="1011" t="s">
        <v>137</v>
      </c>
      <c r="N62" s="1011"/>
      <c r="O62" s="1013">
        <v>43946</v>
      </c>
      <c r="P62" s="1012"/>
      <c r="Q62" s="1011" t="s">
        <v>138</v>
      </c>
      <c r="R62" s="1011"/>
    </row>
    <row r="63" spans="1:18">
      <c r="A63" s="997"/>
      <c r="B63" s="999"/>
      <c r="C63" s="1000" t="s">
        <v>135</v>
      </c>
      <c r="D63" s="1001" t="s">
        <v>100</v>
      </c>
      <c r="M63" s="1011" t="s">
        <v>137</v>
      </c>
      <c r="N63" s="1011"/>
      <c r="O63" s="1013">
        <v>43946</v>
      </c>
      <c r="P63" s="1012"/>
      <c r="Q63" s="1011" t="s">
        <v>138</v>
      </c>
      <c r="R63" s="1011"/>
    </row>
    <row r="64" spans="1:18">
      <c r="A64" s="997"/>
      <c r="B64" s="999"/>
      <c r="C64" s="1000" t="s">
        <v>135</v>
      </c>
      <c r="D64" s="1001" t="s">
        <v>101</v>
      </c>
      <c r="M64" s="1011" t="s">
        <v>137</v>
      </c>
      <c r="N64" s="1011"/>
      <c r="O64" s="1013">
        <v>43946</v>
      </c>
      <c r="P64" s="1012"/>
      <c r="Q64" s="1011" t="s">
        <v>138</v>
      </c>
      <c r="R64" s="1011"/>
    </row>
    <row r="65" spans="1:18">
      <c r="A65" s="997"/>
      <c r="B65" s="999"/>
      <c r="C65" s="1000" t="s">
        <v>135</v>
      </c>
      <c r="D65" s="1001" t="s">
        <v>153</v>
      </c>
      <c r="M65" s="1011" t="s">
        <v>137</v>
      </c>
      <c r="N65" s="1011"/>
      <c r="O65" s="1013">
        <v>43946</v>
      </c>
      <c r="P65" s="1012"/>
      <c r="Q65" s="1011" t="s">
        <v>138</v>
      </c>
      <c r="R65" s="1011"/>
    </row>
    <row r="66" spans="1:18">
      <c r="A66" s="997"/>
      <c r="B66" s="999"/>
      <c r="C66" s="1000" t="s">
        <v>135</v>
      </c>
      <c r="D66" s="1001" t="s">
        <v>103</v>
      </c>
      <c r="M66" s="1011" t="s">
        <v>137</v>
      </c>
      <c r="N66" s="1011"/>
      <c r="O66" s="1013">
        <v>43946</v>
      </c>
      <c r="P66" s="1012"/>
      <c r="Q66" s="1011" t="s">
        <v>151</v>
      </c>
      <c r="R66" s="1011"/>
    </row>
    <row r="67" spans="1:18">
      <c r="A67" s="997"/>
      <c r="B67" s="999"/>
      <c r="C67" s="1000" t="s">
        <v>135</v>
      </c>
      <c r="D67" s="1001" t="s">
        <v>104</v>
      </c>
      <c r="M67" s="1011" t="s">
        <v>137</v>
      </c>
      <c r="N67" s="1011"/>
      <c r="O67" s="1013">
        <v>43946</v>
      </c>
      <c r="P67" s="1012"/>
      <c r="Q67" s="1011" t="s">
        <v>138</v>
      </c>
      <c r="R67" s="1011"/>
    </row>
    <row r="68" spans="1:18">
      <c r="A68" s="997"/>
      <c r="B68" s="999"/>
      <c r="C68" s="1000" t="s">
        <v>135</v>
      </c>
      <c r="D68" s="1001" t="s">
        <v>105</v>
      </c>
      <c r="M68" s="1011" t="s">
        <v>137</v>
      </c>
      <c r="N68" s="1011"/>
      <c r="O68" s="1013">
        <v>43946</v>
      </c>
      <c r="P68" s="1012"/>
      <c r="Q68" s="1011" t="s">
        <v>138</v>
      </c>
      <c r="R68" s="1011"/>
    </row>
    <row r="69" spans="1:18">
      <c r="A69" s="997"/>
      <c r="B69" s="999"/>
      <c r="C69" s="1000" t="s">
        <v>135</v>
      </c>
      <c r="D69" s="1001" t="s">
        <v>106</v>
      </c>
      <c r="M69" s="1011" t="s">
        <v>137</v>
      </c>
      <c r="N69" s="1011"/>
      <c r="O69" s="1013">
        <v>43946</v>
      </c>
      <c r="P69" s="1012"/>
      <c r="Q69" s="1011" t="s">
        <v>138</v>
      </c>
      <c r="R69" s="1011"/>
    </row>
    <row r="70" spans="1:18">
      <c r="A70" s="997"/>
      <c r="B70" s="999"/>
      <c r="C70" s="1000" t="s">
        <v>135</v>
      </c>
      <c r="D70" s="1001" t="s">
        <v>107</v>
      </c>
      <c r="M70" s="1011" t="s">
        <v>137</v>
      </c>
      <c r="N70" s="1011"/>
      <c r="O70" s="1013">
        <v>43946</v>
      </c>
      <c r="P70" s="1012"/>
      <c r="Q70" s="1011" t="s">
        <v>138</v>
      </c>
      <c r="R70" s="1011"/>
    </row>
    <row r="71" spans="1:18">
      <c r="A71" s="997"/>
      <c r="B71" s="999"/>
      <c r="C71" s="1000" t="s">
        <v>135</v>
      </c>
      <c r="D71" s="1001" t="s">
        <v>108</v>
      </c>
      <c r="M71" s="1011" t="s">
        <v>137</v>
      </c>
      <c r="N71" s="1011"/>
      <c r="O71" s="1013">
        <v>43946</v>
      </c>
      <c r="P71" s="1012"/>
      <c r="Q71" s="1011" t="s">
        <v>138</v>
      </c>
      <c r="R71" s="1011"/>
    </row>
    <row r="72" spans="1:18">
      <c r="A72" s="997"/>
      <c r="B72" s="999"/>
      <c r="C72" s="1000" t="s">
        <v>135</v>
      </c>
      <c r="D72" s="1001" t="s">
        <v>154</v>
      </c>
      <c r="M72" s="1011" t="s">
        <v>137</v>
      </c>
      <c r="N72" s="1011"/>
      <c r="O72" s="1013">
        <v>43946</v>
      </c>
      <c r="P72" s="1012"/>
      <c r="Q72" s="1011" t="s">
        <v>138</v>
      </c>
      <c r="R72" s="1011"/>
    </row>
    <row r="73" spans="1:18">
      <c r="A73" s="997"/>
      <c r="B73" s="999"/>
      <c r="C73" s="1000" t="s">
        <v>135</v>
      </c>
      <c r="D73" s="1001" t="s">
        <v>110</v>
      </c>
      <c r="M73" s="1011" t="s">
        <v>137</v>
      </c>
      <c r="N73" s="1011"/>
      <c r="O73" s="1013">
        <v>43946</v>
      </c>
      <c r="P73" s="1012"/>
      <c r="Q73" s="1011" t="s">
        <v>138</v>
      </c>
      <c r="R73" s="1011"/>
    </row>
    <row r="74" spans="1:18">
      <c r="A74" s="997"/>
      <c r="B74" s="999"/>
      <c r="C74" s="1000" t="s">
        <v>135</v>
      </c>
      <c r="D74" s="1001" t="s">
        <v>111</v>
      </c>
      <c r="M74" s="1011" t="s">
        <v>137</v>
      </c>
      <c r="N74" s="1011"/>
      <c r="O74" s="1013">
        <v>43946</v>
      </c>
      <c r="P74" s="1012"/>
      <c r="Q74" s="1011" t="s">
        <v>155</v>
      </c>
      <c r="R74" s="1011"/>
    </row>
    <row r="75" spans="1:18">
      <c r="A75" s="997"/>
      <c r="B75" s="999"/>
      <c r="C75" s="1000" t="s">
        <v>135</v>
      </c>
      <c r="D75" s="1001" t="s">
        <v>112</v>
      </c>
      <c r="M75" s="1011" t="s">
        <v>137</v>
      </c>
      <c r="N75" s="1011"/>
      <c r="O75" s="1013">
        <v>43946</v>
      </c>
      <c r="P75" s="1012"/>
      <c r="Q75" s="1011" t="s">
        <v>138</v>
      </c>
      <c r="R75" s="1011"/>
    </row>
    <row r="76" spans="1:18">
      <c r="A76" s="997"/>
      <c r="B76" s="999"/>
      <c r="C76" s="1000" t="s">
        <v>135</v>
      </c>
      <c r="D76" s="1001" t="s">
        <v>113</v>
      </c>
      <c r="M76" s="1011" t="s">
        <v>137</v>
      </c>
      <c r="N76" s="1011"/>
      <c r="O76" s="1013">
        <v>43946</v>
      </c>
      <c r="P76" s="1012"/>
      <c r="Q76" s="1011" t="s">
        <v>138</v>
      </c>
      <c r="R76" s="1011"/>
    </row>
    <row r="77" spans="1:18">
      <c r="A77" s="997"/>
      <c r="B77" s="999"/>
      <c r="C77" s="1000" t="s">
        <v>135</v>
      </c>
      <c r="D77" s="1001" t="s">
        <v>114</v>
      </c>
      <c r="M77" s="1011" t="s">
        <v>137</v>
      </c>
      <c r="N77" s="1011"/>
      <c r="O77" s="1013">
        <v>43946</v>
      </c>
      <c r="P77" s="1012"/>
      <c r="Q77" s="1011" t="s">
        <v>138</v>
      </c>
      <c r="R77" s="1011"/>
    </row>
    <row r="78" spans="1:18">
      <c r="A78" s="997"/>
      <c r="B78" s="999"/>
      <c r="C78" s="1000" t="s">
        <v>135</v>
      </c>
      <c r="D78" s="1001" t="s">
        <v>116</v>
      </c>
      <c r="M78" s="1011" t="s">
        <v>137</v>
      </c>
      <c r="N78" s="1011"/>
      <c r="O78" s="1013">
        <v>43946</v>
      </c>
      <c r="P78" s="1012"/>
      <c r="Q78" s="1011" t="s">
        <v>138</v>
      </c>
      <c r="R78" s="1011"/>
    </row>
    <row r="79" spans="1:18">
      <c r="A79" s="997"/>
      <c r="B79" s="999"/>
      <c r="C79" s="1000" t="s">
        <v>135</v>
      </c>
      <c r="D79" s="1001" t="s">
        <v>117</v>
      </c>
      <c r="M79" s="1011" t="s">
        <v>137</v>
      </c>
      <c r="N79" s="1011"/>
      <c r="O79" s="1013">
        <v>43946</v>
      </c>
      <c r="P79" s="1012"/>
      <c r="Q79" s="1011" t="s">
        <v>138</v>
      </c>
      <c r="R79" s="1011"/>
    </row>
    <row r="80" spans="1:18">
      <c r="A80" s="997"/>
      <c r="B80" s="999"/>
      <c r="C80" s="1000" t="s">
        <v>135</v>
      </c>
      <c r="D80" s="1001" t="s">
        <v>118</v>
      </c>
      <c r="M80" s="1011" t="s">
        <v>137</v>
      </c>
      <c r="N80" s="1011"/>
      <c r="O80" s="1013">
        <v>43946</v>
      </c>
      <c r="P80" s="1012"/>
      <c r="Q80" s="1011" t="s">
        <v>138</v>
      </c>
      <c r="R80" s="1011"/>
    </row>
    <row r="81" spans="1:18">
      <c r="A81" s="997"/>
      <c r="B81" s="999"/>
      <c r="C81" s="1000" t="s">
        <v>135</v>
      </c>
      <c r="D81" s="1001" t="s">
        <v>156</v>
      </c>
      <c r="M81" s="1011" t="s">
        <v>137</v>
      </c>
      <c r="N81" s="1011"/>
      <c r="O81" s="1013">
        <v>43946</v>
      </c>
      <c r="P81" s="1012"/>
      <c r="Q81" s="1011" t="s">
        <v>138</v>
      </c>
      <c r="R81" s="1011"/>
    </row>
    <row r="82" spans="1:18">
      <c r="A82" s="997"/>
      <c r="B82" s="999"/>
      <c r="C82" s="1000" t="s">
        <v>135</v>
      </c>
      <c r="D82" s="1001" t="s">
        <v>34</v>
      </c>
      <c r="M82" s="1011" t="s">
        <v>137</v>
      </c>
      <c r="N82" s="1011"/>
      <c r="O82" s="1013">
        <v>43946</v>
      </c>
      <c r="P82" s="1012"/>
      <c r="Q82" s="1011"/>
      <c r="R82" s="1011"/>
    </row>
    <row r="83" spans="1:18">
      <c r="A83" s="997"/>
      <c r="B83" s="999"/>
      <c r="C83" s="1000" t="s">
        <v>135</v>
      </c>
      <c r="D83" s="1001" t="s">
        <v>36</v>
      </c>
      <c r="M83" s="1011" t="s">
        <v>137</v>
      </c>
      <c r="N83" s="1011"/>
      <c r="O83" s="1013">
        <v>43946</v>
      </c>
      <c r="P83" s="1012"/>
      <c r="Q83" s="1011"/>
      <c r="R83" s="1011"/>
    </row>
    <row r="84" spans="1:18">
      <c r="A84" s="997"/>
      <c r="B84" s="999"/>
      <c r="C84" s="1000" t="s">
        <v>135</v>
      </c>
      <c r="D84" s="1001" t="s">
        <v>38</v>
      </c>
      <c r="M84" s="1011" t="s">
        <v>137</v>
      </c>
      <c r="N84" s="1011"/>
      <c r="O84" s="1013">
        <v>43946</v>
      </c>
      <c r="P84" s="1012"/>
      <c r="Q84" s="1011"/>
      <c r="R84" s="1011"/>
    </row>
    <row r="85" spans="1:18">
      <c r="A85" s="997"/>
      <c r="B85" s="999"/>
      <c r="C85" s="1000" t="s">
        <v>135</v>
      </c>
      <c r="D85" s="1001" t="s">
        <v>41</v>
      </c>
      <c r="M85" s="1011" t="s">
        <v>137</v>
      </c>
      <c r="N85" s="1011"/>
      <c r="O85" s="1013">
        <v>43946</v>
      </c>
      <c r="P85" s="1012"/>
      <c r="Q85" s="1011"/>
      <c r="R85" s="1011"/>
    </row>
    <row r="86" spans="1:18">
      <c r="A86" s="997"/>
      <c r="B86" s="999"/>
      <c r="C86" s="1000" t="s">
        <v>135</v>
      </c>
      <c r="D86" s="1001" t="s">
        <v>43</v>
      </c>
      <c r="M86" s="1011" t="s">
        <v>137</v>
      </c>
      <c r="N86" s="1011"/>
      <c r="O86" s="1013">
        <v>43946</v>
      </c>
      <c r="P86" s="1012"/>
      <c r="Q86" s="1011"/>
      <c r="R86" s="1011"/>
    </row>
    <row r="87" spans="1:18">
      <c r="A87" s="997"/>
      <c r="B87" s="999"/>
      <c r="C87" s="1000" t="s">
        <v>135</v>
      </c>
      <c r="D87" s="1001" t="s">
        <v>157</v>
      </c>
      <c r="M87" s="1011" t="s">
        <v>137</v>
      </c>
      <c r="N87" s="1011"/>
      <c r="O87" s="1013">
        <v>43946</v>
      </c>
      <c r="P87" s="1012"/>
      <c r="Q87" s="1011"/>
      <c r="R87" s="1011"/>
    </row>
    <row r="88" spans="1:18">
      <c r="A88" s="997"/>
      <c r="B88" s="999"/>
      <c r="C88" s="1000" t="s">
        <v>135</v>
      </c>
      <c r="D88" s="1001" t="s">
        <v>47</v>
      </c>
      <c r="M88" s="1011" t="s">
        <v>137</v>
      </c>
      <c r="N88" s="1011"/>
      <c r="O88" s="1013">
        <v>43946</v>
      </c>
      <c r="P88" s="1012"/>
      <c r="Q88" s="1011"/>
      <c r="R88" s="1011"/>
    </row>
    <row r="89" spans="1:18">
      <c r="A89" s="997"/>
      <c r="B89" s="999"/>
      <c r="C89" s="1000" t="s">
        <v>135</v>
      </c>
      <c r="D89" s="1001" t="s">
        <v>49</v>
      </c>
      <c r="M89" s="1011" t="s">
        <v>137</v>
      </c>
      <c r="N89" s="1011"/>
      <c r="O89" s="1013">
        <v>43946</v>
      </c>
      <c r="P89" s="1012"/>
      <c r="Q89" s="1011"/>
      <c r="R89" s="1011"/>
    </row>
    <row r="90" spans="1:18">
      <c r="A90" s="997"/>
      <c r="B90" s="999"/>
      <c r="C90" s="1000" t="s">
        <v>135</v>
      </c>
      <c r="D90" s="1001" t="s">
        <v>158</v>
      </c>
      <c r="M90" s="1011" t="s">
        <v>137</v>
      </c>
      <c r="N90" s="1011"/>
      <c r="O90" s="1013">
        <v>43946</v>
      </c>
      <c r="P90" s="1012"/>
      <c r="Q90" s="1011"/>
      <c r="R90" s="1011"/>
    </row>
    <row r="91" spans="1:18">
      <c r="A91" s="997"/>
      <c r="B91" s="999"/>
      <c r="C91" s="1000" t="s">
        <v>135</v>
      </c>
      <c r="D91" s="1001" t="s">
        <v>53</v>
      </c>
      <c r="M91" s="1011" t="s">
        <v>137</v>
      </c>
      <c r="N91" s="1011"/>
      <c r="O91" s="1013">
        <v>43946</v>
      </c>
      <c r="P91" s="1012"/>
      <c r="Q91" s="1011"/>
      <c r="R91" s="1011"/>
    </row>
    <row r="92" spans="1:18">
      <c r="A92" s="997"/>
      <c r="B92" s="999"/>
      <c r="C92" s="1000" t="s">
        <v>135</v>
      </c>
      <c r="D92" s="1001" t="s">
        <v>55</v>
      </c>
      <c r="M92" s="1011" t="s">
        <v>137</v>
      </c>
      <c r="N92" s="1011"/>
      <c r="O92" s="1013">
        <v>43946</v>
      </c>
      <c r="P92" s="1012"/>
      <c r="Q92" s="1011"/>
      <c r="R92" s="1011"/>
    </row>
    <row r="93" spans="1:18">
      <c r="A93" s="997"/>
      <c r="B93" s="999"/>
      <c r="C93" s="1000" t="s">
        <v>135</v>
      </c>
      <c r="D93" s="1001" t="s">
        <v>57</v>
      </c>
      <c r="M93" s="1011" t="s">
        <v>137</v>
      </c>
      <c r="N93" s="1011"/>
      <c r="O93" s="1013">
        <v>43946</v>
      </c>
      <c r="P93" s="1012"/>
      <c r="Q93" s="1011"/>
      <c r="R93" s="1011"/>
    </row>
    <row r="94" spans="1:18">
      <c r="A94" s="997"/>
      <c r="B94" s="999"/>
      <c r="C94" s="1000" t="s">
        <v>135</v>
      </c>
      <c r="D94" s="1001" t="s">
        <v>159</v>
      </c>
      <c r="M94" s="1011" t="s">
        <v>137</v>
      </c>
      <c r="N94" s="1011"/>
      <c r="O94" s="1013">
        <v>43946</v>
      </c>
      <c r="P94" s="1012"/>
      <c r="Q94" s="1011"/>
      <c r="R94" s="1011"/>
    </row>
    <row r="95" spans="1:18">
      <c r="A95" s="997"/>
      <c r="B95" s="999"/>
      <c r="C95" s="1000" t="s">
        <v>135</v>
      </c>
      <c r="D95" s="1001" t="s">
        <v>63</v>
      </c>
      <c r="M95" s="1011" t="s">
        <v>137</v>
      </c>
      <c r="N95" s="1011"/>
      <c r="O95" s="1013">
        <v>43946</v>
      </c>
      <c r="P95" s="1012"/>
      <c r="Q95" s="1011"/>
      <c r="R95" s="1011"/>
    </row>
    <row r="96" spans="1:18">
      <c r="A96" s="997"/>
      <c r="B96" s="999"/>
      <c r="C96" s="1000" t="s">
        <v>135</v>
      </c>
      <c r="D96" s="1001" t="s">
        <v>65</v>
      </c>
      <c r="M96" s="1011" t="s">
        <v>137</v>
      </c>
      <c r="N96" s="1011"/>
      <c r="O96" s="1013">
        <v>43946</v>
      </c>
      <c r="P96" s="1012"/>
      <c r="Q96" s="1011"/>
      <c r="R96" s="1011"/>
    </row>
    <row r="97" spans="1:18">
      <c r="A97" s="997"/>
      <c r="B97" s="999"/>
      <c r="C97" s="1000" t="s">
        <v>135</v>
      </c>
      <c r="D97" s="1001" t="s">
        <v>67</v>
      </c>
      <c r="M97" s="1011" t="s">
        <v>137</v>
      </c>
      <c r="N97" s="1011"/>
      <c r="O97" s="1013">
        <v>43946</v>
      </c>
      <c r="P97" s="1012"/>
      <c r="Q97" s="1011"/>
      <c r="R97" s="1011"/>
    </row>
    <row r="98" spans="1:18">
      <c r="A98" s="997"/>
      <c r="B98" s="999"/>
      <c r="C98" s="1000" t="s">
        <v>135</v>
      </c>
      <c r="D98" s="1001" t="s">
        <v>69</v>
      </c>
      <c r="M98" s="1011" t="s">
        <v>137</v>
      </c>
      <c r="N98" s="1011"/>
      <c r="O98" s="1013">
        <v>43946</v>
      </c>
      <c r="P98" s="1012"/>
      <c r="Q98" s="1011"/>
      <c r="R98" s="1011"/>
    </row>
    <row r="99" spans="1:18">
      <c r="A99" s="997"/>
      <c r="B99" s="999"/>
      <c r="C99" s="1000" t="s">
        <v>135</v>
      </c>
      <c r="D99" s="1001" t="s">
        <v>71</v>
      </c>
      <c r="M99" s="1011" t="s">
        <v>137</v>
      </c>
      <c r="N99" s="1011"/>
      <c r="O99" s="1013">
        <v>43946</v>
      </c>
      <c r="P99" s="1012"/>
      <c r="Q99" s="1011"/>
      <c r="R99" s="1011"/>
    </row>
    <row r="100" spans="1:18">
      <c r="A100" s="997"/>
      <c r="B100" s="999"/>
      <c r="C100" s="1000" t="s">
        <v>135</v>
      </c>
      <c r="D100" s="1001" t="s">
        <v>73</v>
      </c>
      <c r="M100" s="1011" t="s">
        <v>137</v>
      </c>
      <c r="N100" s="1011"/>
      <c r="O100" s="1013">
        <v>43946</v>
      </c>
      <c r="P100" s="1012"/>
      <c r="Q100" s="1011"/>
      <c r="R100" s="1011"/>
    </row>
    <row r="101" spans="1:18">
      <c r="A101" s="997"/>
      <c r="B101" s="999"/>
      <c r="C101" s="1000" t="s">
        <v>135</v>
      </c>
      <c r="D101" s="1001" t="s">
        <v>76</v>
      </c>
      <c r="M101" s="1011" t="s">
        <v>137</v>
      </c>
      <c r="N101" s="1011"/>
      <c r="O101" s="1013">
        <v>43946</v>
      </c>
      <c r="P101" s="1012"/>
      <c r="Q101" s="1011"/>
      <c r="R101" s="1011"/>
    </row>
    <row r="102" spans="1:18">
      <c r="A102" s="997"/>
      <c r="M102" s="1016"/>
      <c r="N102" s="1016"/>
      <c r="O102" s="1016"/>
      <c r="P102" s="1018"/>
      <c r="Q102" s="1016"/>
      <c r="R102" s="1016"/>
    </row>
    <row r="103" spans="1:18">
      <c r="A103" s="997"/>
      <c r="M103" s="1010"/>
      <c r="N103" s="1010"/>
      <c r="O103" s="1010"/>
      <c r="P103" s="1010"/>
      <c r="Q103" s="1010"/>
      <c r="R103" s="1010"/>
    </row>
    <row r="104" spans="1:1">
      <c r="A104" s="997"/>
    </row>
    <row r="105" spans="1:1">
      <c r="A105" s="997"/>
    </row>
    <row r="106" spans="1:1">
      <c r="A106" s="997"/>
    </row>
    <row r="107" spans="1:1">
      <c r="A107" s="58"/>
    </row>
    <row r="108" spans="1:1">
      <c r="A108" s="58"/>
    </row>
    <row r="109" spans="1:1">
      <c r="A109" s="58"/>
    </row>
    <row r="110" spans="1:1">
      <c r="A110" s="58"/>
    </row>
    <row r="111" spans="1:1">
      <c r="A111" s="58"/>
    </row>
    <row r="112" spans="1:1">
      <c r="A112" s="58"/>
    </row>
    <row r="113" spans="1:1">
      <c r="A113" s="58"/>
    </row>
    <row r="114" spans="1:1">
      <c r="A114" s="58"/>
    </row>
    <row r="115" spans="1:1">
      <c r="A115" s="58"/>
    </row>
    <row r="116" spans="1:1">
      <c r="A116" s="58"/>
    </row>
    <row r="117" spans="1:1">
      <c r="A117" s="58"/>
    </row>
    <row r="118" spans="1:1">
      <c r="A118" s="58"/>
    </row>
    <row r="119" spans="1:1">
      <c r="A119" s="58"/>
    </row>
    <row r="120" spans="1:1">
      <c r="A120" s="58"/>
    </row>
    <row r="121" spans="1:1">
      <c r="A121" s="58"/>
    </row>
    <row r="122" spans="1:1">
      <c r="A122" s="58"/>
    </row>
    <row r="123" spans="1:1">
      <c r="A123" s="58"/>
    </row>
    <row r="124" spans="1:1">
      <c r="A124" s="58"/>
    </row>
    <row r="273" spans="5:5">
      <c r="E273" s="1019">
        <v>42400</v>
      </c>
    </row>
    <row r="274" spans="5:5">
      <c r="E274" s="1019">
        <v>42429</v>
      </c>
    </row>
    <row r="275" spans="5:5">
      <c r="E275" s="1019">
        <v>42460</v>
      </c>
    </row>
    <row r="276" spans="5:5">
      <c r="E276" s="1019">
        <v>42490</v>
      </c>
    </row>
    <row r="277" spans="5:5">
      <c r="E277" s="1019">
        <v>42521</v>
      </c>
    </row>
    <row r="278" spans="5:5">
      <c r="E278" s="1019">
        <v>42551</v>
      </c>
    </row>
    <row r="279" spans="5:5">
      <c r="E279" s="1019">
        <v>42582</v>
      </c>
    </row>
    <row r="280" spans="5:5">
      <c r="E280" s="1019">
        <v>42613</v>
      </c>
    </row>
    <row r="281" spans="5:5">
      <c r="E281" s="1019">
        <v>42643</v>
      </c>
    </row>
    <row r="282" spans="5:5">
      <c r="E282" s="1019">
        <v>42674</v>
      </c>
    </row>
    <row r="283" spans="5:5">
      <c r="E283" s="1019">
        <v>42704</v>
      </c>
    </row>
    <row r="284" spans="5:5">
      <c r="E284" s="1019">
        <v>42735</v>
      </c>
    </row>
    <row r="285" spans="5:5">
      <c r="E285" s="1019">
        <v>42766</v>
      </c>
    </row>
    <row r="286" spans="5:5">
      <c r="E286" s="1019">
        <v>42794</v>
      </c>
    </row>
    <row r="287" spans="5:5">
      <c r="E287" s="1019">
        <v>42825</v>
      </c>
    </row>
    <row r="288" spans="5:5">
      <c r="E288" s="1019">
        <v>42855</v>
      </c>
    </row>
    <row r="289" spans="5:5">
      <c r="E289" s="1019">
        <v>42886</v>
      </c>
    </row>
    <row r="290" spans="5:5">
      <c r="E290" s="1019">
        <v>42916</v>
      </c>
    </row>
    <row r="291" spans="5:5">
      <c r="E291" s="1019">
        <v>42947</v>
      </c>
    </row>
    <row r="292" spans="5:5">
      <c r="E292" s="1019">
        <v>42978</v>
      </c>
    </row>
    <row r="293" spans="5:5">
      <c r="E293" s="1019">
        <v>43008</v>
      </c>
    </row>
    <row r="294" spans="5:5">
      <c r="E294" s="1019">
        <v>43039</v>
      </c>
    </row>
    <row r="295" spans="5:5">
      <c r="E295" s="1019">
        <v>43069</v>
      </c>
    </row>
    <row r="296" spans="5:5">
      <c r="E296" s="1019">
        <v>43100</v>
      </c>
    </row>
    <row r="297" spans="5:5">
      <c r="E297" s="1019">
        <v>43131</v>
      </c>
    </row>
    <row r="298" spans="5:5">
      <c r="E298" s="1019">
        <v>43159</v>
      </c>
    </row>
    <row r="299" spans="5:5">
      <c r="E299" s="1019">
        <v>43190</v>
      </c>
    </row>
    <row r="300" spans="5:5">
      <c r="E300" s="1019">
        <v>43220</v>
      </c>
    </row>
    <row r="301" spans="5:5">
      <c r="E301" s="1019">
        <v>43251</v>
      </c>
    </row>
    <row r="302" spans="5:5">
      <c r="E302" s="1019">
        <v>43281</v>
      </c>
    </row>
    <row r="303" spans="5:5">
      <c r="E303" s="1019">
        <v>43312</v>
      </c>
    </row>
    <row r="304" spans="5:5">
      <c r="E304" s="1019">
        <v>43343</v>
      </c>
    </row>
    <row r="305" spans="5:5">
      <c r="E305" s="1019">
        <v>43373</v>
      </c>
    </row>
    <row r="306" spans="5:5">
      <c r="E306" s="1019">
        <v>43404</v>
      </c>
    </row>
    <row r="307" spans="5:5">
      <c r="E307" s="1019">
        <v>43434</v>
      </c>
    </row>
    <row r="308" spans="5:5">
      <c r="E308" s="1019">
        <v>43465</v>
      </c>
    </row>
    <row r="309" spans="5:5">
      <c r="E309" s="1019">
        <v>43496</v>
      </c>
    </row>
    <row r="310" spans="5:5">
      <c r="E310" s="1019">
        <v>43524</v>
      </c>
    </row>
    <row r="311" spans="5:5">
      <c r="E311" s="1019">
        <v>43555</v>
      </c>
    </row>
    <row r="312" spans="5:5">
      <c r="E312" s="1019">
        <v>43585</v>
      </c>
    </row>
    <row r="313" spans="5:5">
      <c r="E313" s="1019">
        <v>43616</v>
      </c>
    </row>
    <row r="314" spans="5:5">
      <c r="E314" s="1019">
        <v>43646</v>
      </c>
    </row>
    <row r="315" spans="5:5">
      <c r="E315" s="1019">
        <v>43677</v>
      </c>
    </row>
    <row r="316" spans="5:5">
      <c r="E316" s="1019">
        <v>43708</v>
      </c>
    </row>
    <row r="317" spans="5:5">
      <c r="E317" s="1019">
        <v>43738</v>
      </c>
    </row>
    <row r="318" spans="5:5">
      <c r="E318" s="1019">
        <v>43769</v>
      </c>
    </row>
    <row r="319" spans="5:5">
      <c r="E319" s="1019">
        <v>43799</v>
      </c>
    </row>
    <row r="320" spans="5:5">
      <c r="E320" s="1019">
        <v>43830</v>
      </c>
    </row>
    <row r="321" spans="5:5">
      <c r="E321" s="1019"/>
    </row>
    <row r="322" spans="5:5">
      <c r="E322" s="1019">
        <v>43921</v>
      </c>
    </row>
    <row r="323" spans="5:5">
      <c r="E323" s="1019">
        <v>44196</v>
      </c>
    </row>
    <row r="324" spans="5:5">
      <c r="E324" s="1019">
        <v>44561</v>
      </c>
    </row>
  </sheetData>
  <mergeCells count="279">
    <mergeCell ref="M6:R6"/>
    <mergeCell ref="M7:R7"/>
    <mergeCell ref="M8:R8"/>
    <mergeCell ref="M9:R9"/>
    <mergeCell ref="M11:N11"/>
    <mergeCell ref="O11:P11"/>
    <mergeCell ref="Q11:R11"/>
    <mergeCell ref="M12:N12"/>
    <mergeCell ref="O12:P12"/>
    <mergeCell ref="Q12:R12"/>
    <mergeCell ref="M13:N13"/>
    <mergeCell ref="O13:P13"/>
    <mergeCell ref="Q13:R13"/>
    <mergeCell ref="M14:N14"/>
    <mergeCell ref="O14:P14"/>
    <mergeCell ref="Q14:R14"/>
    <mergeCell ref="M15:N15"/>
    <mergeCell ref="O15:P15"/>
    <mergeCell ref="Q15:R15"/>
    <mergeCell ref="M16:N16"/>
    <mergeCell ref="O16:P16"/>
    <mergeCell ref="Q16:R16"/>
    <mergeCell ref="M17:N17"/>
    <mergeCell ref="O17:P17"/>
    <mergeCell ref="Q17:R17"/>
    <mergeCell ref="M18:N18"/>
    <mergeCell ref="O18:P18"/>
    <mergeCell ref="Q18:R18"/>
    <mergeCell ref="M19:N19"/>
    <mergeCell ref="O19:P19"/>
    <mergeCell ref="Q19:R19"/>
    <mergeCell ref="M20:N20"/>
    <mergeCell ref="O20:P20"/>
    <mergeCell ref="Q20:R20"/>
    <mergeCell ref="M21:N21"/>
    <mergeCell ref="O21:P21"/>
    <mergeCell ref="Q21:R21"/>
    <mergeCell ref="M22:N22"/>
    <mergeCell ref="O22:P22"/>
    <mergeCell ref="Q22:R22"/>
    <mergeCell ref="M23:N23"/>
    <mergeCell ref="O23:P23"/>
    <mergeCell ref="Q23:R23"/>
    <mergeCell ref="M24:N24"/>
    <mergeCell ref="O24:P24"/>
    <mergeCell ref="Q24:R24"/>
    <mergeCell ref="M25:N25"/>
    <mergeCell ref="O25:P25"/>
    <mergeCell ref="Q25:R25"/>
    <mergeCell ref="M26:N26"/>
    <mergeCell ref="O26:P26"/>
    <mergeCell ref="Q26:R26"/>
    <mergeCell ref="M27:N27"/>
    <mergeCell ref="O27:P27"/>
    <mergeCell ref="Q27:R27"/>
    <mergeCell ref="M28:N28"/>
    <mergeCell ref="O28:P28"/>
    <mergeCell ref="Q28:R28"/>
    <mergeCell ref="M29:N29"/>
    <mergeCell ref="O29:P29"/>
    <mergeCell ref="Q29:R29"/>
    <mergeCell ref="M30:N30"/>
    <mergeCell ref="O30:P30"/>
    <mergeCell ref="Q30:R30"/>
    <mergeCell ref="M31:N31"/>
    <mergeCell ref="O31:P31"/>
    <mergeCell ref="Q31:R31"/>
    <mergeCell ref="M32:N32"/>
    <mergeCell ref="O32:P32"/>
    <mergeCell ref="Q32:R32"/>
    <mergeCell ref="M33:N33"/>
    <mergeCell ref="O33:P33"/>
    <mergeCell ref="Q33:R33"/>
    <mergeCell ref="M34:N34"/>
    <mergeCell ref="O34:P34"/>
    <mergeCell ref="Q34:R34"/>
    <mergeCell ref="M35:N35"/>
    <mergeCell ref="O35:P35"/>
    <mergeCell ref="Q35:R35"/>
    <mergeCell ref="M36:N36"/>
    <mergeCell ref="O36:P36"/>
    <mergeCell ref="Q36:R36"/>
    <mergeCell ref="M37:N37"/>
    <mergeCell ref="O37:P37"/>
    <mergeCell ref="Q37:R37"/>
    <mergeCell ref="M38:N38"/>
    <mergeCell ref="O38:P38"/>
    <mergeCell ref="Q38:R38"/>
    <mergeCell ref="M39:N39"/>
    <mergeCell ref="O39:P39"/>
    <mergeCell ref="Q39:R39"/>
    <mergeCell ref="M40:N40"/>
    <mergeCell ref="O40:P40"/>
    <mergeCell ref="Q40:R40"/>
    <mergeCell ref="M41:N41"/>
    <mergeCell ref="O41:P41"/>
    <mergeCell ref="Q41:R41"/>
    <mergeCell ref="M42:N42"/>
    <mergeCell ref="O42:P42"/>
    <mergeCell ref="Q42:R42"/>
    <mergeCell ref="M43:N43"/>
    <mergeCell ref="O43:P43"/>
    <mergeCell ref="Q43:R43"/>
    <mergeCell ref="M44:N44"/>
    <mergeCell ref="O44:P44"/>
    <mergeCell ref="Q44:R44"/>
    <mergeCell ref="M45:N45"/>
    <mergeCell ref="O45:P45"/>
    <mergeCell ref="Q45:R45"/>
    <mergeCell ref="M46:N46"/>
    <mergeCell ref="O46:P46"/>
    <mergeCell ref="Q46:R46"/>
    <mergeCell ref="M47:N47"/>
    <mergeCell ref="O47:P47"/>
    <mergeCell ref="Q47:R47"/>
    <mergeCell ref="M48:N48"/>
    <mergeCell ref="O48:P48"/>
    <mergeCell ref="Q48:R48"/>
    <mergeCell ref="M49:N49"/>
    <mergeCell ref="O49:P49"/>
    <mergeCell ref="Q49:R49"/>
    <mergeCell ref="M50:N50"/>
    <mergeCell ref="O50:P50"/>
    <mergeCell ref="Q50:R50"/>
    <mergeCell ref="M51:N51"/>
    <mergeCell ref="O51:P51"/>
    <mergeCell ref="Q51:R51"/>
    <mergeCell ref="M52:N52"/>
    <mergeCell ref="O52:P52"/>
    <mergeCell ref="Q52:R52"/>
    <mergeCell ref="M53:N53"/>
    <mergeCell ref="O53:P53"/>
    <mergeCell ref="Q53:R53"/>
    <mergeCell ref="M54:N54"/>
    <mergeCell ref="O54:P54"/>
    <mergeCell ref="Q54:R54"/>
    <mergeCell ref="U54:V54"/>
    <mergeCell ref="W54:X54"/>
    <mergeCell ref="M55:N55"/>
    <mergeCell ref="O55:P55"/>
    <mergeCell ref="Q55:R55"/>
    <mergeCell ref="M56:N56"/>
    <mergeCell ref="O56:P56"/>
    <mergeCell ref="Q56:R56"/>
    <mergeCell ref="M57:N57"/>
    <mergeCell ref="O57:P57"/>
    <mergeCell ref="Q57:R57"/>
    <mergeCell ref="M58:N58"/>
    <mergeCell ref="O58:P58"/>
    <mergeCell ref="Q58:R58"/>
    <mergeCell ref="M59:N59"/>
    <mergeCell ref="O59:P59"/>
    <mergeCell ref="Q59:R59"/>
    <mergeCell ref="M60:N60"/>
    <mergeCell ref="O60:P60"/>
    <mergeCell ref="Q60:R60"/>
    <mergeCell ref="M61:N61"/>
    <mergeCell ref="O61:P61"/>
    <mergeCell ref="Q61:R61"/>
    <mergeCell ref="M62:N62"/>
    <mergeCell ref="O62:P62"/>
    <mergeCell ref="Q62:R62"/>
    <mergeCell ref="M63:N63"/>
    <mergeCell ref="O63:P63"/>
    <mergeCell ref="Q63:R63"/>
    <mergeCell ref="M64:N64"/>
    <mergeCell ref="O64:P64"/>
    <mergeCell ref="Q64:R64"/>
    <mergeCell ref="M65:N65"/>
    <mergeCell ref="O65:P65"/>
    <mergeCell ref="Q65:R65"/>
    <mergeCell ref="M66:N66"/>
    <mergeCell ref="O66:P66"/>
    <mergeCell ref="Q66:R66"/>
    <mergeCell ref="M67:N67"/>
    <mergeCell ref="O67:P67"/>
    <mergeCell ref="Q67:R67"/>
    <mergeCell ref="M68:N68"/>
    <mergeCell ref="O68:P68"/>
    <mergeCell ref="Q68:R68"/>
    <mergeCell ref="M69:N69"/>
    <mergeCell ref="O69:P69"/>
    <mergeCell ref="Q69:R69"/>
    <mergeCell ref="M70:N70"/>
    <mergeCell ref="O70:P70"/>
    <mergeCell ref="Q70:R70"/>
    <mergeCell ref="M71:N71"/>
    <mergeCell ref="O71:P71"/>
    <mergeCell ref="Q71:R71"/>
    <mergeCell ref="M72:N72"/>
    <mergeCell ref="O72:P72"/>
    <mergeCell ref="Q72:R72"/>
    <mergeCell ref="M73:N73"/>
    <mergeCell ref="O73:P73"/>
    <mergeCell ref="Q73:R73"/>
    <mergeCell ref="M74:N74"/>
    <mergeCell ref="O74:P74"/>
    <mergeCell ref="Q74:R74"/>
    <mergeCell ref="M75:N75"/>
    <mergeCell ref="O75:P75"/>
    <mergeCell ref="Q75:R75"/>
    <mergeCell ref="M76:N76"/>
    <mergeCell ref="O76:P76"/>
    <mergeCell ref="Q76:R76"/>
    <mergeCell ref="M77:N77"/>
    <mergeCell ref="O77:P77"/>
    <mergeCell ref="Q77:R77"/>
    <mergeCell ref="M78:N78"/>
    <mergeCell ref="O78:P78"/>
    <mergeCell ref="Q78:R78"/>
    <mergeCell ref="M79:N79"/>
    <mergeCell ref="O79:P79"/>
    <mergeCell ref="Q79:R79"/>
    <mergeCell ref="M80:N80"/>
    <mergeCell ref="O80:P80"/>
    <mergeCell ref="Q80:R80"/>
    <mergeCell ref="M81:N81"/>
    <mergeCell ref="O81:P81"/>
    <mergeCell ref="Q81:R81"/>
    <mergeCell ref="M82:N82"/>
    <mergeCell ref="O82:P82"/>
    <mergeCell ref="Q82:R82"/>
    <mergeCell ref="M83:N83"/>
    <mergeCell ref="O83:P83"/>
    <mergeCell ref="Q83:R83"/>
    <mergeCell ref="M84:N84"/>
    <mergeCell ref="O84:P84"/>
    <mergeCell ref="Q84:R84"/>
    <mergeCell ref="M85:N85"/>
    <mergeCell ref="O85:P85"/>
    <mergeCell ref="Q85:R85"/>
    <mergeCell ref="M86:N86"/>
    <mergeCell ref="O86:P86"/>
    <mergeCell ref="Q86:R86"/>
    <mergeCell ref="M87:N87"/>
    <mergeCell ref="O87:P87"/>
    <mergeCell ref="Q87:R87"/>
    <mergeCell ref="M88:N88"/>
    <mergeCell ref="O88:P88"/>
    <mergeCell ref="Q88:R88"/>
    <mergeCell ref="M89:N89"/>
    <mergeCell ref="O89:P89"/>
    <mergeCell ref="Q89:R89"/>
    <mergeCell ref="M90:N90"/>
    <mergeCell ref="O90:P90"/>
    <mergeCell ref="Q90:R90"/>
    <mergeCell ref="M91:N91"/>
    <mergeCell ref="O91:P91"/>
    <mergeCell ref="Q91:R91"/>
    <mergeCell ref="M92:N92"/>
    <mergeCell ref="O92:P92"/>
    <mergeCell ref="Q92:R92"/>
    <mergeCell ref="M93:N93"/>
    <mergeCell ref="O93:P93"/>
    <mergeCell ref="Q93:R93"/>
    <mergeCell ref="M94:N94"/>
    <mergeCell ref="O94:P94"/>
    <mergeCell ref="Q94:R94"/>
    <mergeCell ref="M95:N95"/>
    <mergeCell ref="O95:P95"/>
    <mergeCell ref="Q95:R95"/>
    <mergeCell ref="M96:N96"/>
    <mergeCell ref="O96:P96"/>
    <mergeCell ref="Q96:R96"/>
    <mergeCell ref="M97:N97"/>
    <mergeCell ref="O97:P97"/>
    <mergeCell ref="Q97:R97"/>
    <mergeCell ref="M98:N98"/>
    <mergeCell ref="O98:P98"/>
    <mergeCell ref="Q98:R98"/>
    <mergeCell ref="M99:N99"/>
    <mergeCell ref="O99:P99"/>
    <mergeCell ref="Q99:R99"/>
    <mergeCell ref="M100:N100"/>
    <mergeCell ref="O100:P100"/>
    <mergeCell ref="Q100:R100"/>
    <mergeCell ref="M101:N101"/>
    <mergeCell ref="O101:P101"/>
    <mergeCell ref="Q101:R101"/>
  </mergeCells>
  <dataValidations count="2">
    <dataValidation type="list" allowBlank="1" showInputMessage="1" showErrorMessage="1" sqref="M7:R7">
      <formula1>$E$322</formula1>
    </dataValidation>
    <dataValidation type="list" allowBlank="1" showInputMessage="1" showErrorMessage="1" sqref="K6 B65384">
      <formula1>#REF!</formula1>
    </dataValidation>
  </dataValidation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6"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showGridLines="0" workbookViewId="0">
      <selection activeCell="L31" sqref="L31"/>
    </sheetView>
  </sheetViews>
  <sheetFormatPr defaultColWidth="9" defaultRowHeight="18" customHeight="1"/>
  <cols>
    <col min="1" max="1" width="17.75" style="899" customWidth="1"/>
    <col min="2" max="2" width="10.5" style="902" customWidth="1"/>
    <col min="3" max="3" width="8" style="902" customWidth="1"/>
    <col min="4" max="4" width="13" style="902" customWidth="1"/>
    <col min="5" max="5" width="12" style="902" customWidth="1"/>
    <col min="6" max="6" width="11.625" style="902" customWidth="1"/>
    <col min="7" max="7" width="11.25" style="902" customWidth="1"/>
    <col min="8" max="8" width="16.75" style="902" customWidth="1"/>
    <col min="9" max="9" width="18.25" style="902" customWidth="1"/>
    <col min="10" max="10" width="13.75" style="902" customWidth="1"/>
    <col min="11" max="11" width="29.5" style="902" customWidth="1"/>
    <col min="12" max="16384" width="9" style="902"/>
  </cols>
  <sheetData>
    <row r="1" s="898" customFormat="1" ht="30.75" customHeight="1" spans="1:11">
      <c r="A1" s="903" t="s">
        <v>26</v>
      </c>
      <c r="B1" s="904"/>
      <c r="C1" s="904"/>
      <c r="D1" s="904"/>
      <c r="E1" s="904"/>
      <c r="F1" s="904"/>
      <c r="G1" s="904"/>
      <c r="H1" s="904"/>
      <c r="I1" s="904"/>
      <c r="J1" s="904"/>
      <c r="K1" s="904"/>
    </row>
    <row r="2" customHeight="1" spans="1:11">
      <c r="A2" s="905" t="str">
        <f>"评估基准日："&amp;TEXT(基本信息输入表!M7,"yyyy年mm月dd日")</f>
        <v>评估基准日：2020年03月31日</v>
      </c>
      <c r="B2" s="905"/>
      <c r="C2" s="905"/>
      <c r="D2" s="905"/>
      <c r="E2" s="905"/>
      <c r="F2" s="905"/>
      <c r="G2" s="905"/>
      <c r="H2" s="905"/>
      <c r="I2" s="905"/>
      <c r="J2" s="905"/>
      <c r="K2" s="905"/>
    </row>
    <row r="3" ht="17.25" customHeight="1" spans="1:11">
      <c r="A3" s="906" t="s">
        <v>160</v>
      </c>
      <c r="B3" s="905"/>
      <c r="C3" s="905"/>
      <c r="D3" s="905"/>
      <c r="E3" s="905"/>
      <c r="F3" s="905"/>
      <c r="G3" s="905"/>
      <c r="H3" s="905"/>
      <c r="I3" s="961"/>
      <c r="J3" s="962"/>
      <c r="K3" s="963"/>
    </row>
    <row r="4" s="899" customFormat="1" customHeight="1" spans="1:12">
      <c r="A4" s="907" t="s">
        <v>161</v>
      </c>
      <c r="B4" s="908" t="s">
        <v>162</v>
      </c>
      <c r="C4" s="909"/>
      <c r="D4" s="910"/>
      <c r="E4" s="910"/>
      <c r="F4" s="910"/>
      <c r="G4" s="911"/>
      <c r="H4" s="908" t="s">
        <v>163</v>
      </c>
      <c r="I4" s="964"/>
      <c r="J4" s="965" t="s">
        <v>164</v>
      </c>
      <c r="K4" s="966"/>
      <c r="L4" s="902"/>
    </row>
    <row r="5" s="899" customFormat="1" customHeight="1" spans="1:12">
      <c r="A5" s="912"/>
      <c r="B5" s="913" t="s">
        <v>165</v>
      </c>
      <c r="C5" s="914"/>
      <c r="D5" s="915"/>
      <c r="E5" s="915"/>
      <c r="F5" s="915"/>
      <c r="G5" s="916"/>
      <c r="H5" s="917" t="s">
        <v>166</v>
      </c>
      <c r="I5" s="967"/>
      <c r="J5" s="924" t="s">
        <v>167</v>
      </c>
      <c r="K5" s="968"/>
      <c r="L5" s="902"/>
    </row>
    <row r="6" s="899" customFormat="1" customHeight="1" spans="1:11">
      <c r="A6" s="918" t="s">
        <v>168</v>
      </c>
      <c r="B6" s="919"/>
      <c r="C6" s="920"/>
      <c r="D6" s="920"/>
      <c r="E6" s="921"/>
      <c r="F6" s="922" t="s">
        <v>169</v>
      </c>
      <c r="G6" s="923"/>
      <c r="H6" s="924"/>
      <c r="I6" s="969"/>
      <c r="J6" s="924" t="s">
        <v>170</v>
      </c>
      <c r="K6" s="968"/>
    </row>
    <row r="7" s="899" customFormat="1" customHeight="1" spans="1:11">
      <c r="A7" s="925" t="s">
        <v>171</v>
      </c>
      <c r="B7" s="919"/>
      <c r="C7" s="920"/>
      <c r="D7" s="920"/>
      <c r="E7" s="921"/>
      <c r="F7" s="922" t="s">
        <v>169</v>
      </c>
      <c r="G7" s="923"/>
      <c r="H7" s="917" t="s">
        <v>172</v>
      </c>
      <c r="I7" s="970"/>
      <c r="J7" s="924" t="s">
        <v>167</v>
      </c>
      <c r="K7" s="968"/>
    </row>
    <row r="8" s="899" customFormat="1" customHeight="1" spans="1:11">
      <c r="A8" s="925" t="s">
        <v>173</v>
      </c>
      <c r="B8" s="923"/>
      <c r="C8" s="922" t="s">
        <v>174</v>
      </c>
      <c r="D8" s="923"/>
      <c r="E8" s="926" t="s">
        <v>175</v>
      </c>
      <c r="F8" s="927"/>
      <c r="G8" s="928"/>
      <c r="H8" s="924"/>
      <c r="I8" s="971"/>
      <c r="J8" s="924" t="s">
        <v>170</v>
      </c>
      <c r="K8" s="972"/>
    </row>
    <row r="9" s="899" customFormat="1" ht="27" customHeight="1" spans="1:11">
      <c r="A9" s="918" t="s">
        <v>176</v>
      </c>
      <c r="B9" s="929"/>
      <c r="C9" s="930"/>
      <c r="D9" s="930"/>
      <c r="E9" s="930"/>
      <c r="F9" s="930"/>
      <c r="G9" s="931"/>
      <c r="H9" s="913" t="s">
        <v>177</v>
      </c>
      <c r="I9" s="973" t="s">
        <v>178</v>
      </c>
      <c r="J9" s="913" t="s">
        <v>179</v>
      </c>
      <c r="K9" s="974" t="s">
        <v>180</v>
      </c>
    </row>
    <row r="10" s="900" customFormat="1" customHeight="1" spans="1:11">
      <c r="A10" s="932" t="s">
        <v>181</v>
      </c>
      <c r="B10" s="933"/>
      <c r="C10" s="933"/>
      <c r="D10" s="933"/>
      <c r="E10" s="933"/>
      <c r="F10" s="933"/>
      <c r="G10" s="934"/>
      <c r="H10" s="935" t="s">
        <v>182</v>
      </c>
      <c r="I10" s="949"/>
      <c r="J10" s="935" t="s">
        <v>183</v>
      </c>
      <c r="K10" s="975"/>
    </row>
    <row r="11" s="900" customFormat="1" customHeight="1" spans="1:11">
      <c r="A11" s="936"/>
      <c r="B11" s="937"/>
      <c r="C11" s="937"/>
      <c r="D11" s="937"/>
      <c r="E11" s="937"/>
      <c r="F11" s="937"/>
      <c r="G11" s="938"/>
      <c r="H11" s="922" t="s">
        <v>184</v>
      </c>
      <c r="I11" s="922" t="s">
        <v>185</v>
      </c>
      <c r="J11" s="922" t="s">
        <v>184</v>
      </c>
      <c r="K11" s="976" t="s">
        <v>185</v>
      </c>
    </row>
    <row r="12" s="901" customFormat="1" customHeight="1" spans="1:12">
      <c r="A12" s="939">
        <v>1</v>
      </c>
      <c r="B12" s="940"/>
      <c r="C12" s="941"/>
      <c r="D12" s="941"/>
      <c r="E12" s="941"/>
      <c r="F12" s="941"/>
      <c r="G12" s="942"/>
      <c r="H12" s="943"/>
      <c r="I12" s="977"/>
      <c r="J12" s="943"/>
      <c r="K12" s="978"/>
      <c r="L12" s="902"/>
    </row>
    <row r="13" customHeight="1" spans="1:11">
      <c r="A13" s="939">
        <v>2</v>
      </c>
      <c r="B13" s="940"/>
      <c r="C13" s="941"/>
      <c r="D13" s="941"/>
      <c r="E13" s="941"/>
      <c r="F13" s="941"/>
      <c r="G13" s="942"/>
      <c r="H13" s="943"/>
      <c r="I13" s="977"/>
      <c r="J13" s="943"/>
      <c r="K13" s="978"/>
    </row>
    <row r="14" customHeight="1" spans="1:11">
      <c r="A14" s="939">
        <v>3</v>
      </c>
      <c r="B14" s="940"/>
      <c r="C14" s="941"/>
      <c r="D14" s="941"/>
      <c r="E14" s="941"/>
      <c r="F14" s="941"/>
      <c r="G14" s="942"/>
      <c r="H14" s="943"/>
      <c r="I14" s="977"/>
      <c r="J14" s="943"/>
      <c r="K14" s="978"/>
    </row>
    <row r="15" customHeight="1" spans="1:11">
      <c r="A15" s="939">
        <v>4</v>
      </c>
      <c r="B15" s="940"/>
      <c r="C15" s="941"/>
      <c r="D15" s="941"/>
      <c r="E15" s="941"/>
      <c r="F15" s="941"/>
      <c r="G15" s="942"/>
      <c r="H15" s="944"/>
      <c r="I15" s="979"/>
      <c r="J15" s="979"/>
      <c r="K15" s="980"/>
    </row>
    <row r="16" customHeight="1" spans="1:11">
      <c r="A16" s="939">
        <v>5</v>
      </c>
      <c r="B16" s="940"/>
      <c r="C16" s="941"/>
      <c r="D16" s="941"/>
      <c r="E16" s="941"/>
      <c r="F16" s="941"/>
      <c r="G16" s="942"/>
      <c r="H16" s="944"/>
      <c r="I16" s="979"/>
      <c r="J16" s="979"/>
      <c r="K16" s="980"/>
    </row>
    <row r="17" customHeight="1" spans="1:11">
      <c r="A17" s="945" t="s">
        <v>186</v>
      </c>
      <c r="B17" s="940"/>
      <c r="C17" s="941"/>
      <c r="D17" s="941"/>
      <c r="E17" s="941"/>
      <c r="F17" s="941"/>
      <c r="G17" s="942"/>
      <c r="H17" s="946"/>
      <c r="I17" s="981"/>
      <c r="J17" s="981"/>
      <c r="K17" s="982"/>
    </row>
    <row r="18" s="900" customFormat="1" customHeight="1" spans="1:11">
      <c r="A18" s="947" t="s">
        <v>187</v>
      </c>
      <c r="B18" s="948"/>
      <c r="C18" s="948"/>
      <c r="D18" s="948"/>
      <c r="E18" s="949"/>
      <c r="F18" s="935" t="s">
        <v>188</v>
      </c>
      <c r="G18" s="948"/>
      <c r="H18" s="949"/>
      <c r="I18" s="965" t="s">
        <v>189</v>
      </c>
      <c r="J18" s="908" t="s">
        <v>190</v>
      </c>
      <c r="K18" s="983" t="s">
        <v>191</v>
      </c>
    </row>
    <row r="19" customHeight="1" spans="1:11">
      <c r="A19" s="939">
        <v>1</v>
      </c>
      <c r="B19" s="950"/>
      <c r="C19" s="951"/>
      <c r="D19" s="951"/>
      <c r="E19" s="952"/>
      <c r="F19" s="914"/>
      <c r="G19" s="915"/>
      <c r="H19" s="916"/>
      <c r="I19" s="979"/>
      <c r="J19" s="984"/>
      <c r="K19" s="985"/>
    </row>
    <row r="20" customHeight="1" spans="1:11">
      <c r="A20" s="939">
        <v>2</v>
      </c>
      <c r="B20" s="950"/>
      <c r="C20" s="951"/>
      <c r="D20" s="951"/>
      <c r="E20" s="952"/>
      <c r="F20" s="914"/>
      <c r="G20" s="915"/>
      <c r="H20" s="916"/>
      <c r="I20" s="979"/>
      <c r="J20" s="984"/>
      <c r="K20" s="985"/>
    </row>
    <row r="21" customHeight="1" spans="1:11">
      <c r="A21" s="939">
        <v>3</v>
      </c>
      <c r="B21" s="950"/>
      <c r="C21" s="951"/>
      <c r="D21" s="951"/>
      <c r="E21" s="952"/>
      <c r="F21" s="914"/>
      <c r="G21" s="915"/>
      <c r="H21" s="916"/>
      <c r="I21" s="979"/>
      <c r="J21" s="984"/>
      <c r="K21" s="985"/>
    </row>
    <row r="22" customHeight="1" spans="1:11">
      <c r="A22" s="939">
        <v>4</v>
      </c>
      <c r="B22" s="950"/>
      <c r="C22" s="951"/>
      <c r="D22" s="951"/>
      <c r="E22" s="952"/>
      <c r="F22" s="914"/>
      <c r="G22" s="915"/>
      <c r="H22" s="916"/>
      <c r="I22" s="979"/>
      <c r="J22" s="984"/>
      <c r="K22" s="985"/>
    </row>
    <row r="23" customHeight="1" spans="1:11">
      <c r="A23" s="939">
        <v>5</v>
      </c>
      <c r="B23" s="950"/>
      <c r="C23" s="951"/>
      <c r="D23" s="951"/>
      <c r="E23" s="952"/>
      <c r="F23" s="914"/>
      <c r="G23" s="915"/>
      <c r="H23" s="916"/>
      <c r="I23" s="979"/>
      <c r="J23" s="984"/>
      <c r="K23" s="985"/>
    </row>
    <row r="24" customHeight="1" spans="1:11">
      <c r="A24" s="953">
        <v>6</v>
      </c>
      <c r="B24" s="950"/>
      <c r="C24" s="951"/>
      <c r="D24" s="951"/>
      <c r="E24" s="952"/>
      <c r="F24" s="914"/>
      <c r="G24" s="915"/>
      <c r="H24" s="916"/>
      <c r="I24" s="979"/>
      <c r="J24" s="984"/>
      <c r="K24" s="985"/>
    </row>
    <row r="25" customHeight="1" spans="1:11">
      <c r="A25" s="953">
        <v>7</v>
      </c>
      <c r="B25" s="950"/>
      <c r="C25" s="951"/>
      <c r="D25" s="951"/>
      <c r="E25" s="952"/>
      <c r="F25" s="914"/>
      <c r="G25" s="915"/>
      <c r="H25" s="916"/>
      <c r="I25" s="986"/>
      <c r="J25" s="984"/>
      <c r="K25" s="985"/>
    </row>
    <row r="26" customHeight="1" spans="1:11">
      <c r="A26" s="939">
        <v>8</v>
      </c>
      <c r="B26" s="950"/>
      <c r="C26" s="951"/>
      <c r="D26" s="951"/>
      <c r="E26" s="952"/>
      <c r="F26" s="914"/>
      <c r="G26" s="915"/>
      <c r="H26" s="916"/>
      <c r="I26" s="987"/>
      <c r="J26" s="984"/>
      <c r="K26" s="985"/>
    </row>
    <row r="27" customHeight="1" spans="1:11">
      <c r="A27" s="953">
        <v>9</v>
      </c>
      <c r="B27" s="950"/>
      <c r="C27" s="951"/>
      <c r="D27" s="951"/>
      <c r="E27" s="952"/>
      <c r="F27" s="914"/>
      <c r="G27" s="915"/>
      <c r="H27" s="916"/>
      <c r="I27" s="986"/>
      <c r="J27" s="984"/>
      <c r="K27" s="985"/>
    </row>
    <row r="28" customHeight="1" spans="1:11">
      <c r="A28" s="954">
        <v>10</v>
      </c>
      <c r="B28" s="955"/>
      <c r="C28" s="956"/>
      <c r="D28" s="956"/>
      <c r="E28" s="957"/>
      <c r="F28" s="958"/>
      <c r="G28" s="959"/>
      <c r="H28" s="960"/>
      <c r="I28" s="988"/>
      <c r="J28" s="989"/>
      <c r="K28" s="990"/>
    </row>
    <row r="29" customHeight="1" spans="4:4">
      <c r="D29" s="899"/>
    </row>
  </sheetData>
  <mergeCells count="37">
    <mergeCell ref="A2:K2"/>
    <mergeCell ref="C4:G4"/>
    <mergeCell ref="C5:G5"/>
    <mergeCell ref="B6:E6"/>
    <mergeCell ref="B7:E7"/>
    <mergeCell ref="B9:G9"/>
    <mergeCell ref="B12:G12"/>
    <mergeCell ref="B13:G13"/>
    <mergeCell ref="B14:G14"/>
    <mergeCell ref="B15:G15"/>
    <mergeCell ref="B16:G16"/>
    <mergeCell ref="B17:G17"/>
    <mergeCell ref="B19:E19"/>
    <mergeCell ref="F19:H19"/>
    <mergeCell ref="B20:E20"/>
    <mergeCell ref="F20:H20"/>
    <mergeCell ref="B21:E21"/>
    <mergeCell ref="F21:H21"/>
    <mergeCell ref="B22:E22"/>
    <mergeCell ref="F22:H22"/>
    <mergeCell ref="B23:E23"/>
    <mergeCell ref="F23:H23"/>
    <mergeCell ref="B24:E24"/>
    <mergeCell ref="F24:H24"/>
    <mergeCell ref="B25:E25"/>
    <mergeCell ref="F25:H25"/>
    <mergeCell ref="B26:E26"/>
    <mergeCell ref="F26:H26"/>
    <mergeCell ref="B27:E27"/>
    <mergeCell ref="F27:H27"/>
    <mergeCell ref="B28:E28"/>
    <mergeCell ref="F28:H28"/>
    <mergeCell ref="H5:H6"/>
    <mergeCell ref="H7:H8"/>
    <mergeCell ref="I5:I6"/>
    <mergeCell ref="I7:I8"/>
    <mergeCell ref="A10:G11"/>
  </mergeCells>
  <pageMargins left="0.708333333333333" right="0.708333333333333" top="0.747916666666667" bottom="0.747916666666667" header="0.314583333333333" footer="0.314583333333333"/>
  <pageSetup paperSize="9" scale="75" orientation="landscape"/>
  <headerFooter>
    <oddFooter>&amp;R&amp;P/&amp;N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8"/>
  <sheetViews>
    <sheetView showGridLines="0" zoomScale="90" zoomScaleNormal="90" topLeftCell="A109" workbookViewId="0">
      <selection activeCell="L31" sqref="L31"/>
    </sheetView>
  </sheetViews>
  <sheetFormatPr defaultColWidth="9" defaultRowHeight="14.25" outlineLevelCol="3"/>
  <cols>
    <col min="1" max="1" width="1.5" style="880" customWidth="1"/>
    <col min="2" max="2" width="214.125" style="880" customWidth="1"/>
    <col min="3" max="16384" width="9" style="880"/>
  </cols>
  <sheetData>
    <row r="1" ht="42.75" customHeight="1" spans="1:4">
      <c r="A1" s="881"/>
      <c r="B1" s="882" t="s">
        <v>192</v>
      </c>
      <c r="C1" s="881"/>
      <c r="D1" s="881"/>
    </row>
    <row r="2" ht="19.5" spans="1:4">
      <c r="A2" s="881"/>
      <c r="B2" s="883"/>
      <c r="C2" s="881"/>
      <c r="D2" s="881"/>
    </row>
    <row r="3" s="873" customFormat="1" ht="18.75" spans="1:4">
      <c r="A3" s="884"/>
      <c r="B3" s="885" t="s">
        <v>193</v>
      </c>
      <c r="C3" s="884"/>
      <c r="D3" s="884"/>
    </row>
    <row r="4" s="873" customFormat="1" ht="18.75" spans="1:4">
      <c r="A4" s="884"/>
      <c r="B4" s="886" t="s">
        <v>194</v>
      </c>
      <c r="C4" s="884"/>
      <c r="D4" s="884"/>
    </row>
    <row r="5" s="873" customFormat="1" ht="51" customHeight="1" spans="2:2">
      <c r="B5" s="887" t="s">
        <v>195</v>
      </c>
    </row>
    <row r="6" s="873" customFormat="1" ht="88.5" customHeight="1" spans="1:4">
      <c r="A6" s="884"/>
      <c r="B6" s="886" t="s">
        <v>196</v>
      </c>
      <c r="C6" s="884"/>
      <c r="D6" s="884"/>
    </row>
    <row r="7" s="873" customFormat="1" ht="18.75" spans="1:4">
      <c r="A7" s="884"/>
      <c r="B7" s="888" t="s">
        <v>197</v>
      </c>
      <c r="C7" s="884"/>
      <c r="D7" s="884"/>
    </row>
    <row r="8" s="873" customFormat="1" ht="83.25" customHeight="1" spans="2:2">
      <c r="B8" s="887" t="s">
        <v>198</v>
      </c>
    </row>
    <row r="9" s="873" customFormat="1" ht="18.75" spans="2:2">
      <c r="B9" s="889" t="s">
        <v>199</v>
      </c>
    </row>
    <row r="10" s="873" customFormat="1" ht="52.5" customHeight="1" spans="2:2">
      <c r="B10" s="889" t="s">
        <v>200</v>
      </c>
    </row>
    <row r="11" s="873" customFormat="1" ht="40.5" customHeight="1" spans="2:2">
      <c r="B11" s="889" t="s">
        <v>201</v>
      </c>
    </row>
    <row r="12" s="873" customFormat="1" ht="55.5" customHeight="1" spans="2:2">
      <c r="B12" s="889" t="s">
        <v>202</v>
      </c>
    </row>
    <row r="13" s="873" customFormat="1" ht="50.25" customHeight="1" spans="2:2">
      <c r="B13" s="889" t="s">
        <v>203</v>
      </c>
    </row>
    <row r="14" s="873" customFormat="1" ht="52.5" customHeight="1" spans="2:2">
      <c r="B14" s="889" t="s">
        <v>204</v>
      </c>
    </row>
    <row r="15" s="873" customFormat="1" ht="50.25" customHeight="1" spans="2:2">
      <c r="B15" s="889" t="s">
        <v>205</v>
      </c>
    </row>
    <row r="16" s="873" customFormat="1" ht="18.75" spans="2:2">
      <c r="B16" s="890" t="s">
        <v>206</v>
      </c>
    </row>
    <row r="17" s="873" customFormat="1" ht="22.5" customHeight="1" spans="2:2">
      <c r="B17" s="890" t="s">
        <v>207</v>
      </c>
    </row>
    <row r="18" s="873" customFormat="1" ht="26.25" customHeight="1" spans="2:2">
      <c r="B18" s="891" t="s">
        <v>208</v>
      </c>
    </row>
    <row r="19" s="873" customFormat="1" ht="50.25" customHeight="1" spans="2:2">
      <c r="B19" s="889" t="s">
        <v>209</v>
      </c>
    </row>
    <row r="20" s="873" customFormat="1" ht="45" customHeight="1" spans="2:2">
      <c r="B20" s="889" t="s">
        <v>210</v>
      </c>
    </row>
    <row r="21" s="873" customFormat="1" ht="25.5" customHeight="1" spans="2:2">
      <c r="B21" s="891" t="s">
        <v>211</v>
      </c>
    </row>
    <row r="22" s="873" customFormat="1" ht="48.75" customHeight="1" spans="2:2">
      <c r="B22" s="889" t="s">
        <v>212</v>
      </c>
    </row>
    <row r="23" s="873" customFormat="1" ht="23.25" customHeight="1" spans="2:2">
      <c r="B23" s="891" t="s">
        <v>213</v>
      </c>
    </row>
    <row r="24" s="873" customFormat="1" ht="46.5" customHeight="1" spans="2:2">
      <c r="B24" s="889" t="s">
        <v>214</v>
      </c>
    </row>
    <row r="25" s="873" customFormat="1" ht="27" customHeight="1" spans="2:2">
      <c r="B25" s="889" t="s">
        <v>215</v>
      </c>
    </row>
    <row r="26" s="873" customFormat="1" ht="24" customHeight="1" spans="2:2">
      <c r="B26" s="891" t="s">
        <v>216</v>
      </c>
    </row>
    <row r="27" s="873" customFormat="1" ht="24" customHeight="1" spans="2:2">
      <c r="B27" s="889" t="s">
        <v>217</v>
      </c>
    </row>
    <row r="28" s="873" customFormat="1" ht="24" customHeight="1" spans="2:2">
      <c r="B28" s="889" t="s">
        <v>218</v>
      </c>
    </row>
    <row r="29" s="873" customFormat="1" ht="24" customHeight="1" spans="2:2">
      <c r="B29" s="889" t="s">
        <v>219</v>
      </c>
    </row>
    <row r="30" s="873" customFormat="1" ht="77.25" customHeight="1" spans="2:2">
      <c r="B30" s="889" t="s">
        <v>220</v>
      </c>
    </row>
    <row r="31" s="873" customFormat="1" ht="35.25" customHeight="1" spans="2:2">
      <c r="B31" s="889" t="s">
        <v>221</v>
      </c>
    </row>
    <row r="32" s="873" customFormat="1" ht="37.5" customHeight="1" spans="2:2">
      <c r="B32" s="891" t="s">
        <v>222</v>
      </c>
    </row>
    <row r="33" s="873" customFormat="1" ht="30" customHeight="1" spans="2:2">
      <c r="B33" s="889" t="s">
        <v>223</v>
      </c>
    </row>
    <row r="34" s="873" customFormat="1" ht="22.5" customHeight="1" spans="2:2">
      <c r="B34" s="891" t="s">
        <v>224</v>
      </c>
    </row>
    <row r="35" s="873" customFormat="1" ht="22.5" customHeight="1" spans="2:2">
      <c r="B35" s="889" t="s">
        <v>225</v>
      </c>
    </row>
    <row r="36" s="873" customFormat="1" ht="22.5" customHeight="1" spans="2:2">
      <c r="B36" s="889" t="s">
        <v>226</v>
      </c>
    </row>
    <row r="37" s="873" customFormat="1" ht="76.5" customHeight="1" spans="2:2">
      <c r="B37" s="889" t="s">
        <v>227</v>
      </c>
    </row>
    <row r="38" s="873" customFormat="1" ht="29.25" customHeight="1" spans="2:2">
      <c r="B38" s="891" t="s">
        <v>228</v>
      </c>
    </row>
    <row r="39" s="873" customFormat="1" ht="72" customHeight="1" spans="2:2">
      <c r="B39" s="889" t="s">
        <v>229</v>
      </c>
    </row>
    <row r="40" s="873" customFormat="1" ht="30" customHeight="1" spans="2:2">
      <c r="B40" s="889" t="s">
        <v>230</v>
      </c>
    </row>
    <row r="41" s="873" customFormat="1" ht="30" customHeight="1" spans="2:2">
      <c r="B41" s="892" t="s">
        <v>231</v>
      </c>
    </row>
    <row r="42" s="873" customFormat="1" ht="30" customHeight="1" spans="2:2">
      <c r="B42" s="889" t="s">
        <v>232</v>
      </c>
    </row>
    <row r="43" s="873" customFormat="1" ht="63.75" customHeight="1" spans="2:2">
      <c r="B43" s="892" t="s">
        <v>233</v>
      </c>
    </row>
    <row r="44" s="873" customFormat="1" ht="26.25" customHeight="1" spans="2:2">
      <c r="B44" s="891" t="s">
        <v>234</v>
      </c>
    </row>
    <row r="45" s="873" customFormat="1" ht="26.25" customHeight="1" spans="2:2">
      <c r="B45" s="889" t="s">
        <v>235</v>
      </c>
    </row>
    <row r="46" s="873" customFormat="1" ht="68.25" customHeight="1" spans="2:2">
      <c r="B46" s="889" t="s">
        <v>236</v>
      </c>
    </row>
    <row r="47" s="873" customFormat="1" ht="26.25" customHeight="1" spans="2:2">
      <c r="B47" s="891" t="s">
        <v>237</v>
      </c>
    </row>
    <row r="48" s="873" customFormat="1" ht="26.25" customHeight="1" spans="2:2">
      <c r="B48" s="889" t="s">
        <v>238</v>
      </c>
    </row>
    <row r="49" s="873" customFormat="1" ht="34.5" customHeight="1" spans="2:2">
      <c r="B49" s="889" t="s">
        <v>239</v>
      </c>
    </row>
    <row r="50" s="873" customFormat="1" ht="26.25" customHeight="1" spans="2:2">
      <c r="B50" s="891" t="s">
        <v>240</v>
      </c>
    </row>
    <row r="51" s="873" customFormat="1" ht="26.25" customHeight="1" spans="2:2">
      <c r="B51" s="889" t="s">
        <v>241</v>
      </c>
    </row>
    <row r="52" s="873" customFormat="1" ht="23.25" customHeight="1" spans="2:2">
      <c r="B52" s="891" t="s">
        <v>242</v>
      </c>
    </row>
    <row r="53" s="873" customFormat="1" ht="24" customHeight="1" spans="2:2">
      <c r="B53" s="889" t="s">
        <v>235</v>
      </c>
    </row>
    <row r="54" s="873" customFormat="1" ht="21" customHeight="1" spans="2:2">
      <c r="B54" s="891" t="s">
        <v>243</v>
      </c>
    </row>
    <row r="55" s="873" customFormat="1" ht="39" customHeight="1" spans="2:2">
      <c r="B55" s="889" t="s">
        <v>244</v>
      </c>
    </row>
    <row r="56" s="873" customFormat="1" ht="36" customHeight="1" spans="2:2">
      <c r="B56" s="889" t="s">
        <v>245</v>
      </c>
    </row>
    <row r="57" s="873" customFormat="1" ht="30" customHeight="1" spans="2:2">
      <c r="B57" s="889" t="s">
        <v>246</v>
      </c>
    </row>
    <row r="58" s="873" customFormat="1" ht="59.25" customHeight="1" spans="2:2">
      <c r="B58" s="889" t="s">
        <v>247</v>
      </c>
    </row>
    <row r="59" s="873" customFormat="1" ht="91.5" customHeight="1" spans="2:2">
      <c r="B59" s="889" t="s">
        <v>248</v>
      </c>
    </row>
    <row r="60" s="873" customFormat="1" ht="26.25" customHeight="1" spans="2:2">
      <c r="B60" s="891" t="s">
        <v>249</v>
      </c>
    </row>
    <row r="61" s="873" customFormat="1" ht="26.25" customHeight="1" spans="2:2">
      <c r="B61" s="889" t="s">
        <v>250</v>
      </c>
    </row>
    <row r="62" s="873" customFormat="1" ht="26.25" customHeight="1" spans="2:2">
      <c r="B62" s="891" t="s">
        <v>251</v>
      </c>
    </row>
    <row r="63" s="873" customFormat="1" ht="37.5" customHeight="1" spans="2:2">
      <c r="B63" s="889" t="s">
        <v>250</v>
      </c>
    </row>
    <row r="64" s="873" customFormat="1" ht="36" customHeight="1" spans="2:2">
      <c r="B64" s="893" t="s">
        <v>252</v>
      </c>
    </row>
    <row r="65" s="873" customFormat="1" ht="26.25" customHeight="1" spans="2:2">
      <c r="B65" s="891" t="s">
        <v>253</v>
      </c>
    </row>
    <row r="66" s="873" customFormat="1" ht="37.5" customHeight="1" spans="2:2">
      <c r="B66" s="889" t="s">
        <v>254</v>
      </c>
    </row>
    <row r="67" s="873" customFormat="1" ht="26.25" customHeight="1" spans="2:2">
      <c r="B67" s="891" t="s">
        <v>255</v>
      </c>
    </row>
    <row r="68" s="873" customFormat="1" ht="37.5" customHeight="1" spans="2:2">
      <c r="B68" s="889" t="s">
        <v>256</v>
      </c>
    </row>
    <row r="69" s="873" customFormat="1" ht="26.25" customHeight="1" spans="2:2">
      <c r="B69" s="891" t="s">
        <v>257</v>
      </c>
    </row>
    <row r="70" s="873" customFormat="1" ht="37.5" customHeight="1" spans="2:2">
      <c r="B70" s="889" t="s">
        <v>258</v>
      </c>
    </row>
    <row r="71" s="873" customFormat="1" ht="26.25" customHeight="1" spans="2:2">
      <c r="B71" s="891" t="s">
        <v>259</v>
      </c>
    </row>
    <row r="72" s="873" customFormat="1" ht="37.5" customHeight="1" spans="2:2">
      <c r="B72" s="889" t="s">
        <v>260</v>
      </c>
    </row>
    <row r="73" s="873" customFormat="1" ht="26.25" customHeight="1" spans="2:2">
      <c r="B73" s="891" t="s">
        <v>261</v>
      </c>
    </row>
    <row r="74" s="873" customFormat="1" ht="48" customHeight="1" spans="2:2">
      <c r="B74" s="889" t="s">
        <v>262</v>
      </c>
    </row>
    <row r="75" s="873" customFormat="1" ht="26.25" customHeight="1" spans="2:2">
      <c r="B75" s="891" t="s">
        <v>263</v>
      </c>
    </row>
    <row r="76" s="873" customFormat="1" ht="26.25" customHeight="1" spans="2:2">
      <c r="B76" s="891" t="s">
        <v>264</v>
      </c>
    </row>
    <row r="77" s="873" customFormat="1" ht="18.75" spans="2:2">
      <c r="B77" s="894" t="s">
        <v>265</v>
      </c>
    </row>
    <row r="78" s="873" customFormat="1" ht="18.75" spans="2:2">
      <c r="B78" s="894" t="s">
        <v>266</v>
      </c>
    </row>
    <row r="79" s="873" customFormat="1" ht="18.75" spans="2:2">
      <c r="B79" s="894" t="s">
        <v>267</v>
      </c>
    </row>
    <row r="80" s="873" customFormat="1" ht="18.75" spans="2:2">
      <c r="B80" s="894" t="s">
        <v>268</v>
      </c>
    </row>
    <row r="81" s="873" customFormat="1" ht="18.75" spans="2:2">
      <c r="B81" s="894" t="s">
        <v>269</v>
      </c>
    </row>
    <row r="82" s="873" customFormat="1" ht="18.75" spans="2:2">
      <c r="B82" s="894" t="s">
        <v>270</v>
      </c>
    </row>
    <row r="83" s="873" customFormat="1" ht="18.75" spans="2:2">
      <c r="B83" s="895" t="s">
        <v>271</v>
      </c>
    </row>
    <row r="84" s="873" customFormat="1" ht="18.75" spans="2:2">
      <c r="B84" s="895" t="s">
        <v>272</v>
      </c>
    </row>
    <row r="85" s="873" customFormat="1" ht="18.75" spans="2:2">
      <c r="B85" s="895" t="s">
        <v>273</v>
      </c>
    </row>
    <row r="86" s="873" customFormat="1" ht="18.75" spans="2:2">
      <c r="B86" s="895" t="s">
        <v>274</v>
      </c>
    </row>
    <row r="87" s="873" customFormat="1" ht="18.75" spans="2:2">
      <c r="B87" s="895" t="s">
        <v>275</v>
      </c>
    </row>
    <row r="88" s="873" customFormat="1" ht="18.75" spans="2:2">
      <c r="B88" s="895" t="s">
        <v>276</v>
      </c>
    </row>
    <row r="89" s="873" customFormat="1" ht="18.75" spans="2:2">
      <c r="B89" s="895" t="s">
        <v>277</v>
      </c>
    </row>
    <row r="90" s="873" customFormat="1" ht="18.75" spans="2:2">
      <c r="B90" s="895" t="s">
        <v>278</v>
      </c>
    </row>
    <row r="91" s="873" customFormat="1" ht="18.75" spans="2:2">
      <c r="B91" s="895" t="s">
        <v>279</v>
      </c>
    </row>
    <row r="92" s="873" customFormat="1" ht="37.5" spans="2:2">
      <c r="B92" s="895" t="s">
        <v>280</v>
      </c>
    </row>
    <row r="93" s="873" customFormat="1" ht="18.75" spans="2:2">
      <c r="B93" s="895" t="s">
        <v>281</v>
      </c>
    </row>
    <row r="94" s="873" customFormat="1" ht="37.5" spans="2:2">
      <c r="B94" s="895" t="s">
        <v>282</v>
      </c>
    </row>
    <row r="95" s="873" customFormat="1" ht="34.5" customHeight="1" spans="2:2">
      <c r="B95" s="891" t="s">
        <v>283</v>
      </c>
    </row>
    <row r="96" s="873" customFormat="1" ht="18.75" spans="2:2">
      <c r="B96" s="895" t="s">
        <v>284</v>
      </c>
    </row>
    <row r="97" s="873" customFormat="1" ht="18.75" spans="2:2">
      <c r="B97" s="895" t="s">
        <v>285</v>
      </c>
    </row>
    <row r="98" s="873" customFormat="1" ht="18.75" spans="2:2">
      <c r="B98" s="895" t="s">
        <v>286</v>
      </c>
    </row>
    <row r="99" s="873" customFormat="1" ht="18.75" spans="2:2">
      <c r="B99" s="895" t="s">
        <v>287</v>
      </c>
    </row>
    <row r="100" s="873" customFormat="1" ht="18.75" spans="2:2">
      <c r="B100" s="895" t="s">
        <v>288</v>
      </c>
    </row>
    <row r="101" s="873" customFormat="1" ht="18.75" spans="2:2">
      <c r="B101" s="895" t="s">
        <v>289</v>
      </c>
    </row>
    <row r="102" s="873" customFormat="1" ht="18.75" spans="2:2">
      <c r="B102" s="895" t="s">
        <v>290</v>
      </c>
    </row>
    <row r="103" s="873" customFormat="1" ht="18.75" spans="2:2">
      <c r="B103" s="895" t="s">
        <v>291</v>
      </c>
    </row>
    <row r="104" s="873" customFormat="1" ht="18.75" spans="2:2">
      <c r="B104" s="895" t="s">
        <v>292</v>
      </c>
    </row>
    <row r="105" s="873" customFormat="1" ht="18.75" spans="2:2">
      <c r="B105" s="895" t="s">
        <v>293</v>
      </c>
    </row>
    <row r="106" s="874" customFormat="1" ht="28.5" customHeight="1" spans="2:2">
      <c r="B106" s="891" t="s">
        <v>294</v>
      </c>
    </row>
    <row r="107" s="873" customFormat="1" ht="88.5" customHeight="1" spans="2:2">
      <c r="B107" s="895" t="s">
        <v>295</v>
      </c>
    </row>
    <row r="108" s="873" customFormat="1" ht="53.25" customHeight="1" spans="2:2">
      <c r="B108" s="895" t="s">
        <v>296</v>
      </c>
    </row>
    <row r="109" s="873" customFormat="1" ht="36" customHeight="1" spans="2:2">
      <c r="B109" s="895" t="s">
        <v>297</v>
      </c>
    </row>
    <row r="110" s="873" customFormat="1" ht="25.5" customHeight="1" spans="2:2">
      <c r="B110" s="895" t="s">
        <v>298</v>
      </c>
    </row>
    <row r="111" s="873" customFormat="1" ht="25.5" customHeight="1" spans="2:2">
      <c r="B111" s="895" t="s">
        <v>299</v>
      </c>
    </row>
    <row r="112" s="873" customFormat="1" ht="25.5" customHeight="1" spans="2:2">
      <c r="B112" s="895" t="s">
        <v>300</v>
      </c>
    </row>
    <row r="113" s="873" customFormat="1" ht="25.5" customHeight="1" spans="2:2">
      <c r="B113" s="896" t="s">
        <v>301</v>
      </c>
    </row>
    <row r="114" s="873" customFormat="1" ht="53.25" customHeight="1" spans="2:2">
      <c r="B114" s="895" t="s">
        <v>302</v>
      </c>
    </row>
    <row r="115" s="873" customFormat="1" ht="25.5" customHeight="1" spans="2:2">
      <c r="B115" s="896" t="s">
        <v>303</v>
      </c>
    </row>
    <row r="116" s="873" customFormat="1" ht="66" customHeight="1" spans="2:2">
      <c r="B116" s="895" t="s">
        <v>304</v>
      </c>
    </row>
    <row r="117" s="873" customFormat="1" ht="23.25" customHeight="1" spans="2:2">
      <c r="B117" s="895" t="s">
        <v>305</v>
      </c>
    </row>
    <row r="118" s="873" customFormat="1" ht="27" customHeight="1" spans="2:2">
      <c r="B118" s="895" t="s">
        <v>306</v>
      </c>
    </row>
    <row r="119" s="875" customFormat="1" ht="25.5" customHeight="1" spans="2:2">
      <c r="B119" s="891" t="s">
        <v>307</v>
      </c>
    </row>
    <row r="120" s="873" customFormat="1" ht="66" customHeight="1" spans="2:2">
      <c r="B120" s="895" t="s">
        <v>308</v>
      </c>
    </row>
    <row r="121" s="875" customFormat="1" ht="25.5" customHeight="1" spans="2:2">
      <c r="B121" s="896" t="s">
        <v>309</v>
      </c>
    </row>
    <row r="122" s="876" customFormat="1" ht="27" customHeight="1" spans="2:2">
      <c r="B122" s="895" t="s">
        <v>310</v>
      </c>
    </row>
    <row r="123" s="876" customFormat="1" ht="27" customHeight="1" spans="2:2">
      <c r="B123" s="895" t="s">
        <v>311</v>
      </c>
    </row>
    <row r="124" s="876" customFormat="1" ht="64.5" customHeight="1" spans="2:2">
      <c r="B124" s="895" t="s">
        <v>312</v>
      </c>
    </row>
    <row r="125" s="877" customFormat="1" ht="27.75" customHeight="1" spans="2:2">
      <c r="B125" s="896" t="s">
        <v>313</v>
      </c>
    </row>
    <row r="126" s="876" customFormat="1" ht="45.75" customHeight="1" spans="2:2">
      <c r="B126" s="895" t="s">
        <v>314</v>
      </c>
    </row>
    <row r="127" s="876" customFormat="1" ht="27.75" customHeight="1" spans="2:2">
      <c r="B127" s="895" t="s">
        <v>315</v>
      </c>
    </row>
    <row r="128" s="876" customFormat="1" ht="27.75" customHeight="1" spans="2:2">
      <c r="B128" s="895" t="s">
        <v>316</v>
      </c>
    </row>
    <row r="129" s="876" customFormat="1" ht="48" customHeight="1" spans="2:2">
      <c r="B129" s="897" t="s">
        <v>262</v>
      </c>
    </row>
    <row r="130" s="877" customFormat="1" ht="41.25" customHeight="1" spans="2:2">
      <c r="B130" s="891" t="s">
        <v>317</v>
      </c>
    </row>
    <row r="131" s="873" customFormat="1" ht="63" customHeight="1" spans="2:2">
      <c r="B131" s="895" t="s">
        <v>318</v>
      </c>
    </row>
    <row r="132" s="873" customFormat="1" ht="27.75" hidden="1" customHeight="1" spans="2:2">
      <c r="B132" s="895"/>
    </row>
    <row r="133" s="873" customFormat="1" ht="27.75" hidden="1" customHeight="1" spans="2:2">
      <c r="B133" s="895"/>
    </row>
    <row r="134" s="873" customFormat="1" ht="27.75" hidden="1" customHeight="1" spans="2:2">
      <c r="B134" s="895"/>
    </row>
    <row r="135" s="873" customFormat="1" ht="27.75" hidden="1" customHeight="1" spans="2:2">
      <c r="B135" s="895"/>
    </row>
    <row r="136" s="873" customFormat="1" ht="27.75" hidden="1" customHeight="1" spans="2:2">
      <c r="B136" s="895"/>
    </row>
    <row r="137" s="873" customFormat="1" ht="2.25" hidden="1" customHeight="1" spans="2:2">
      <c r="B137" s="895"/>
    </row>
    <row r="138" s="873" customFormat="1" ht="2.25" hidden="1" customHeight="1" spans="2:2">
      <c r="B138" s="895"/>
    </row>
    <row r="139" s="873" customFormat="1" ht="2.25" hidden="1" customHeight="1" spans="2:2">
      <c r="B139" s="895"/>
    </row>
    <row r="140" s="873" customFormat="1" ht="2.25" hidden="1" customHeight="1" spans="2:2">
      <c r="B140" s="895"/>
    </row>
    <row r="141" s="873" customFormat="1" ht="2.25" hidden="1" customHeight="1" spans="2:2">
      <c r="B141" s="895"/>
    </row>
    <row r="142" s="873" customFormat="1" ht="27.75" customHeight="1" spans="2:2">
      <c r="B142" s="895" t="s">
        <v>319</v>
      </c>
    </row>
    <row r="143" s="873" customFormat="1" ht="27.75" customHeight="1" spans="2:2">
      <c r="B143" s="895" t="s">
        <v>320</v>
      </c>
    </row>
    <row r="144" s="873" customFormat="1" ht="27.75" customHeight="1" spans="2:2">
      <c r="B144" s="895" t="s">
        <v>321</v>
      </c>
    </row>
    <row r="145" s="873" customFormat="1" ht="27.75" customHeight="1" spans="2:2">
      <c r="B145" s="895" t="s">
        <v>322</v>
      </c>
    </row>
    <row r="146" s="873" customFormat="1" ht="27.75" customHeight="1" spans="2:2">
      <c r="B146" s="895" t="s">
        <v>323</v>
      </c>
    </row>
    <row r="147" s="873" customFormat="1" ht="27.75" customHeight="1" spans="2:2">
      <c r="B147" s="895" t="s">
        <v>324</v>
      </c>
    </row>
    <row r="148" s="873" customFormat="1" ht="41.25" customHeight="1" spans="2:2">
      <c r="B148" s="895" t="s">
        <v>325</v>
      </c>
    </row>
    <row r="149" s="875" customFormat="1" ht="25.5" customHeight="1" spans="2:2">
      <c r="B149" s="891" t="s">
        <v>326</v>
      </c>
    </row>
    <row r="150" s="876" customFormat="1" ht="27" customHeight="1" spans="2:2">
      <c r="B150" s="895" t="s">
        <v>327</v>
      </c>
    </row>
    <row r="151" s="878" customFormat="1" ht="25.5" customHeight="1" spans="2:2">
      <c r="B151" s="891" t="s">
        <v>328</v>
      </c>
    </row>
    <row r="152" s="876" customFormat="1" ht="27" customHeight="1" spans="2:2">
      <c r="B152" s="894" t="s">
        <v>329</v>
      </c>
    </row>
    <row r="153" s="875" customFormat="1" ht="25.5" customHeight="1" spans="2:2">
      <c r="B153" s="891" t="s">
        <v>330</v>
      </c>
    </row>
    <row r="154" s="876" customFormat="1" ht="27" customHeight="1" spans="2:2">
      <c r="B154" s="894" t="s">
        <v>331</v>
      </c>
    </row>
    <row r="155" s="875" customFormat="1" ht="25.5" customHeight="1" spans="2:2">
      <c r="B155" s="891" t="s">
        <v>332</v>
      </c>
    </row>
    <row r="156" s="876" customFormat="1" ht="27" customHeight="1" spans="2:2">
      <c r="B156" s="894" t="s">
        <v>331</v>
      </c>
    </row>
    <row r="157" s="876" customFormat="1" ht="30.75" customHeight="1" spans="2:2">
      <c r="B157" s="891" t="s">
        <v>333</v>
      </c>
    </row>
    <row r="158" s="876" customFormat="1" ht="42.75" customHeight="1" spans="2:2">
      <c r="B158" s="894" t="s">
        <v>334</v>
      </c>
    </row>
    <row r="159" s="876" customFormat="1" ht="30.75" customHeight="1" spans="2:2">
      <c r="B159" s="891" t="s">
        <v>335</v>
      </c>
    </row>
    <row r="160" s="876" customFormat="1" ht="42.75" customHeight="1" spans="2:2">
      <c r="B160" s="894" t="s">
        <v>258</v>
      </c>
    </row>
    <row r="161" s="876" customFormat="1" ht="30.75" customHeight="1" spans="2:2">
      <c r="B161" s="896" t="s">
        <v>336</v>
      </c>
    </row>
    <row r="162" s="876" customFormat="1" ht="42.75" customHeight="1" spans="2:2">
      <c r="B162" s="894" t="s">
        <v>337</v>
      </c>
    </row>
    <row r="163" s="873" customFormat="1" ht="30.75" customHeight="1" spans="2:2">
      <c r="B163" s="891" t="s">
        <v>338</v>
      </c>
    </row>
    <row r="164" s="873" customFormat="1" ht="30.75" customHeight="1" spans="2:2">
      <c r="B164" s="896" t="s">
        <v>339</v>
      </c>
    </row>
    <row r="165" s="873" customFormat="1" ht="30.75" customHeight="1" spans="2:2">
      <c r="B165" s="895" t="s">
        <v>340</v>
      </c>
    </row>
    <row r="166" s="873" customFormat="1" ht="30.75" customHeight="1" spans="2:2">
      <c r="B166" s="896" t="s">
        <v>341</v>
      </c>
    </row>
    <row r="167" s="873" customFormat="1" ht="30.75" customHeight="1" spans="2:2">
      <c r="B167" s="895" t="s">
        <v>342</v>
      </c>
    </row>
    <row r="168" s="873" customFormat="1" ht="30.75" customHeight="1" spans="2:2">
      <c r="B168" s="895" t="s">
        <v>343</v>
      </c>
    </row>
    <row r="169" s="873" customFormat="1" ht="30.75" customHeight="1" spans="2:2">
      <c r="B169" s="891" t="s">
        <v>344</v>
      </c>
    </row>
    <row r="170" s="873" customFormat="1" ht="30.75" customHeight="1" spans="2:2">
      <c r="B170" s="895" t="s">
        <v>345</v>
      </c>
    </row>
    <row r="171" s="873" customFormat="1" ht="30.75" customHeight="1" spans="2:2">
      <c r="B171" s="896" t="s">
        <v>346</v>
      </c>
    </row>
    <row r="172" s="873" customFormat="1" ht="61.5" customHeight="1" spans="2:2">
      <c r="B172" s="895" t="s">
        <v>347</v>
      </c>
    </row>
    <row r="173" s="873" customFormat="1" ht="25.5" customHeight="1" spans="2:2">
      <c r="B173" s="896" t="s">
        <v>348</v>
      </c>
    </row>
    <row r="174" s="873" customFormat="1" ht="59.25" customHeight="1" spans="2:2">
      <c r="B174" s="895" t="s">
        <v>349</v>
      </c>
    </row>
    <row r="175" s="873" customFormat="1" ht="25.5" customHeight="1" spans="2:2">
      <c r="B175" s="896" t="s">
        <v>350</v>
      </c>
    </row>
    <row r="176" s="873" customFormat="1" ht="59.25" customHeight="1" spans="2:2">
      <c r="B176" s="895" t="s">
        <v>351</v>
      </c>
    </row>
    <row r="177" s="879" customFormat="1" ht="30" customHeight="1" spans="2:2">
      <c r="B177" s="896" t="s">
        <v>352</v>
      </c>
    </row>
    <row r="178" s="879" customFormat="1" ht="30" customHeight="1" spans="2:2">
      <c r="B178" s="895" t="s">
        <v>353</v>
      </c>
    </row>
    <row r="179" s="873" customFormat="1" ht="30" customHeight="1" spans="2:2">
      <c r="B179" s="896" t="s">
        <v>354</v>
      </c>
    </row>
    <row r="180" s="873" customFormat="1" ht="30" customHeight="1" spans="2:2">
      <c r="B180" s="895" t="s">
        <v>355</v>
      </c>
    </row>
    <row r="181" s="873" customFormat="1" ht="30" customHeight="1" spans="2:2">
      <c r="B181" s="896" t="s">
        <v>356</v>
      </c>
    </row>
    <row r="182" s="873" customFormat="1" ht="30" customHeight="1" spans="2:2">
      <c r="B182" s="895" t="s">
        <v>258</v>
      </c>
    </row>
    <row r="183" s="873" customFormat="1" ht="30" customHeight="1" spans="2:2">
      <c r="B183" s="896" t="s">
        <v>357</v>
      </c>
    </row>
    <row r="184" s="873" customFormat="1" ht="30" customHeight="1" spans="2:2">
      <c r="B184" s="895" t="s">
        <v>258</v>
      </c>
    </row>
    <row r="185" s="873" customFormat="1"/>
    <row r="186" s="873" customFormat="1"/>
    <row r="187" s="873" customFormat="1"/>
    <row r="188" s="873" customFormat="1"/>
    <row r="189" s="873" customFormat="1"/>
    <row r="190" s="873" customFormat="1"/>
    <row r="191" s="873" customFormat="1"/>
    <row r="192" s="873" customFormat="1"/>
    <row r="193" s="873" customFormat="1"/>
    <row r="194" s="873" customFormat="1"/>
    <row r="195" s="873" customFormat="1"/>
    <row r="196" s="873" customFormat="1"/>
    <row r="197" s="873" customFormat="1"/>
    <row r="198" s="873" customFormat="1"/>
    <row r="199" s="873" customFormat="1"/>
    <row r="200" s="873" customFormat="1"/>
    <row r="201" s="873" customFormat="1"/>
    <row r="202" s="873" customFormat="1"/>
    <row r="203" s="873" customFormat="1"/>
    <row r="204" s="873" customFormat="1"/>
    <row r="205" s="873" customFormat="1"/>
    <row r="206" s="873" customFormat="1"/>
    <row r="207" s="873" customFormat="1"/>
    <row r="208" s="873" customFormat="1"/>
  </sheetData>
  <hyperlinks>
    <hyperlink ref="B64" location="'长期投资汇总表'!A6" display="2.非流动资产填表说明(表4--1至4--17)"/>
  </hyperlinks>
  <pageMargins left="0.699305555555556" right="0.699305555555556"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workbookViewId="0">
      <selection activeCell="N1" sqref="N$1:N$1048576"/>
    </sheetView>
  </sheetViews>
  <sheetFormatPr defaultColWidth="7" defaultRowHeight="18" customHeight="1"/>
  <cols>
    <col min="1" max="1" width="18.25" style="851" customWidth="1"/>
    <col min="2" max="5" width="15.125" style="852" customWidth="1"/>
    <col min="6" max="6" width="15.125" style="853" customWidth="1"/>
    <col min="7" max="7" width="18" style="851" customWidth="1"/>
    <col min="8" max="11" width="15.125" style="851" customWidth="1"/>
    <col min="12" max="12" width="15.125" style="853" customWidth="1"/>
    <col min="13" max="16384" width="7" style="851"/>
  </cols>
  <sheetData>
    <row r="1" s="847" customFormat="1" customHeight="1" spans="1:12">
      <c r="A1" s="854" t="s">
        <v>358</v>
      </c>
      <c r="B1" s="855"/>
      <c r="C1" s="855"/>
      <c r="D1" s="855"/>
      <c r="E1" s="855"/>
      <c r="F1" s="855"/>
      <c r="G1" s="855"/>
      <c r="H1" s="855"/>
      <c r="I1" s="855"/>
      <c r="J1" s="855"/>
      <c r="K1" s="855"/>
      <c r="L1" s="855"/>
    </row>
    <row r="2" s="847" customFormat="1" customHeight="1" spans="1:12">
      <c r="A2" s="856" t="s">
        <v>359</v>
      </c>
      <c r="B2" s="855"/>
      <c r="C2" s="855"/>
      <c r="D2" s="855"/>
      <c r="E2" s="855"/>
      <c r="F2" s="855"/>
      <c r="G2" s="855"/>
      <c r="H2" s="855"/>
      <c r="I2" s="855"/>
      <c r="J2" s="855"/>
      <c r="K2" s="855"/>
      <c r="L2" s="855"/>
    </row>
    <row r="3" customHeight="1" spans="1:12">
      <c r="A3" s="857" t="s">
        <v>360</v>
      </c>
      <c r="B3" s="858"/>
      <c r="C3" s="858"/>
      <c r="D3" s="858"/>
      <c r="E3" s="858"/>
      <c r="G3" s="859"/>
      <c r="L3" s="871" t="s">
        <v>361</v>
      </c>
    </row>
    <row r="4" s="848" customFormat="1" ht="15.75" customHeight="1" spans="1:12">
      <c r="A4" s="860" t="s">
        <v>362</v>
      </c>
      <c r="B4" s="860" t="s">
        <v>363</v>
      </c>
      <c r="C4" s="860" t="s">
        <v>364</v>
      </c>
      <c r="D4" s="860" t="s">
        <v>365</v>
      </c>
      <c r="E4" s="860" t="s">
        <v>366</v>
      </c>
      <c r="F4" s="861" t="s">
        <v>367</v>
      </c>
      <c r="G4" s="862" t="s">
        <v>368</v>
      </c>
      <c r="H4" s="860" t="s">
        <v>363</v>
      </c>
      <c r="I4" s="860" t="s">
        <v>364</v>
      </c>
      <c r="J4" s="860" t="s">
        <v>365</v>
      </c>
      <c r="K4" s="860" t="s">
        <v>366</v>
      </c>
      <c r="L4" s="861" t="s">
        <v>367</v>
      </c>
    </row>
    <row r="5" s="849" customFormat="1" ht="15.75" customHeight="1" spans="1:12">
      <c r="A5" s="863" t="s">
        <v>369</v>
      </c>
      <c r="B5" s="864"/>
      <c r="C5" s="864"/>
      <c r="D5" s="864"/>
      <c r="E5" s="864"/>
      <c r="F5" s="865"/>
      <c r="G5" s="863" t="s">
        <v>370</v>
      </c>
      <c r="H5" s="866"/>
      <c r="I5" s="866"/>
      <c r="J5" s="866"/>
      <c r="K5" s="866"/>
      <c r="L5" s="865"/>
    </row>
    <row r="6" s="849" customFormat="1" ht="15.75" customHeight="1" spans="1:12">
      <c r="A6" s="867" t="s">
        <v>31</v>
      </c>
      <c r="B6" s="864"/>
      <c r="C6" s="864"/>
      <c r="D6" s="864"/>
      <c r="E6" s="864"/>
      <c r="F6" s="868">
        <v>200780.4</v>
      </c>
      <c r="G6" s="867" t="s">
        <v>371</v>
      </c>
      <c r="H6" s="866"/>
      <c r="I6" s="866"/>
      <c r="J6" s="866"/>
      <c r="K6" s="866"/>
      <c r="L6" s="865"/>
    </row>
    <row r="7" s="849" customFormat="1" ht="15.75" customHeight="1" spans="1:12">
      <c r="A7" s="867" t="s">
        <v>39</v>
      </c>
      <c r="B7" s="864"/>
      <c r="C7" s="864"/>
      <c r="D7" s="864"/>
      <c r="E7" s="864"/>
      <c r="F7" s="868"/>
      <c r="G7" s="867" t="s">
        <v>372</v>
      </c>
      <c r="H7" s="866"/>
      <c r="I7" s="866"/>
      <c r="J7" s="866"/>
      <c r="K7" s="866"/>
      <c r="L7" s="865"/>
    </row>
    <row r="8" s="849" customFormat="1" ht="15.75" customHeight="1" spans="1:12">
      <c r="A8" s="867" t="s">
        <v>46</v>
      </c>
      <c r="B8" s="864"/>
      <c r="C8" s="864"/>
      <c r="D8" s="864"/>
      <c r="E8" s="864"/>
      <c r="F8" s="868"/>
      <c r="G8" s="867" t="s">
        <v>373</v>
      </c>
      <c r="H8" s="866"/>
      <c r="I8" s="866"/>
      <c r="J8" s="866"/>
      <c r="K8" s="866"/>
      <c r="L8" s="865"/>
    </row>
    <row r="9" s="849" customFormat="1" ht="15.75" customHeight="1" spans="1:12">
      <c r="A9" s="867" t="s">
        <v>48</v>
      </c>
      <c r="B9" s="864"/>
      <c r="C9" s="864"/>
      <c r="D9" s="864"/>
      <c r="E9" s="864"/>
      <c r="F9" s="868"/>
      <c r="G9" s="867" t="s">
        <v>374</v>
      </c>
      <c r="H9" s="864"/>
      <c r="I9" s="864"/>
      <c r="J9" s="864"/>
      <c r="K9" s="864"/>
      <c r="L9" s="868"/>
    </row>
    <row r="10" s="849" customFormat="1" ht="15.75" customHeight="1" spans="1:12">
      <c r="A10" s="867" t="s">
        <v>50</v>
      </c>
      <c r="B10" s="864"/>
      <c r="C10" s="864"/>
      <c r="D10" s="864"/>
      <c r="E10" s="864"/>
      <c r="F10" s="868">
        <v>431576.4</v>
      </c>
      <c r="G10" s="867" t="s">
        <v>375</v>
      </c>
      <c r="H10" s="866"/>
      <c r="I10" s="866"/>
      <c r="J10" s="866"/>
      <c r="K10" s="866"/>
      <c r="L10" s="868"/>
    </row>
    <row r="11" s="849" customFormat="1" ht="15.75" customHeight="1" spans="1:12">
      <c r="A11" s="867" t="s">
        <v>52</v>
      </c>
      <c r="B11" s="864"/>
      <c r="C11" s="864"/>
      <c r="D11" s="864"/>
      <c r="E11" s="864"/>
      <c r="F11" s="868"/>
      <c r="G11" s="867" t="s">
        <v>376</v>
      </c>
      <c r="H11" s="864"/>
      <c r="I11" s="864"/>
      <c r="J11" s="864"/>
      <c r="K11" s="864"/>
      <c r="L11" s="868"/>
    </row>
    <row r="12" s="849" customFormat="1" ht="15.75" customHeight="1" spans="1:12">
      <c r="A12" s="867" t="s">
        <v>54</v>
      </c>
      <c r="B12" s="864"/>
      <c r="C12" s="864"/>
      <c r="D12" s="864"/>
      <c r="E12" s="864"/>
      <c r="F12" s="868"/>
      <c r="G12" s="867" t="s">
        <v>377</v>
      </c>
      <c r="H12" s="864"/>
      <c r="I12" s="864"/>
      <c r="J12" s="864"/>
      <c r="K12" s="864"/>
      <c r="L12" s="872"/>
    </row>
    <row r="13" s="849" customFormat="1" ht="15.75" customHeight="1" spans="1:12">
      <c r="A13" s="867" t="s">
        <v>56</v>
      </c>
      <c r="B13" s="864"/>
      <c r="C13" s="864"/>
      <c r="D13" s="864"/>
      <c r="E13" s="864"/>
      <c r="F13" s="868">
        <v>3244668.45</v>
      </c>
      <c r="G13" s="867" t="s">
        <v>378</v>
      </c>
      <c r="H13" s="866"/>
      <c r="I13" s="866"/>
      <c r="J13" s="866"/>
      <c r="K13" s="866"/>
      <c r="L13" s="868"/>
    </row>
    <row r="14" s="849" customFormat="1" ht="15.75" customHeight="1" spans="1:12">
      <c r="A14" s="867" t="s">
        <v>58</v>
      </c>
      <c r="B14" s="864"/>
      <c r="C14" s="864"/>
      <c r="D14" s="864"/>
      <c r="E14" s="864"/>
      <c r="F14" s="868">
        <v>887274.32</v>
      </c>
      <c r="G14" s="867" t="s">
        <v>379</v>
      </c>
      <c r="H14" s="866"/>
      <c r="I14" s="866"/>
      <c r="J14" s="866"/>
      <c r="K14" s="866"/>
      <c r="L14" s="868"/>
    </row>
    <row r="15" s="849" customFormat="1" ht="15.75" customHeight="1" spans="1:12">
      <c r="A15" s="867" t="s">
        <v>146</v>
      </c>
      <c r="B15" s="864"/>
      <c r="C15" s="864"/>
      <c r="D15" s="864"/>
      <c r="E15" s="864"/>
      <c r="F15" s="868"/>
      <c r="G15" s="867" t="s">
        <v>380</v>
      </c>
      <c r="H15" s="864"/>
      <c r="I15" s="864"/>
      <c r="J15" s="864"/>
      <c r="K15" s="864"/>
      <c r="L15" s="868"/>
    </row>
    <row r="16" s="849" customFormat="1" ht="15.75" customHeight="1" spans="1:12">
      <c r="A16" s="867" t="s">
        <v>77</v>
      </c>
      <c r="B16" s="864"/>
      <c r="C16" s="864"/>
      <c r="D16" s="864"/>
      <c r="E16" s="864"/>
      <c r="F16" s="868"/>
      <c r="G16" s="867" t="s">
        <v>381</v>
      </c>
      <c r="H16" s="866"/>
      <c r="I16" s="866"/>
      <c r="J16" s="866"/>
      <c r="K16" s="866"/>
      <c r="L16" s="868"/>
    </row>
    <row r="17" s="849" customFormat="1" ht="15.75" customHeight="1" spans="1:12">
      <c r="A17" s="869" t="s">
        <v>382</v>
      </c>
      <c r="B17" s="864"/>
      <c r="C17" s="868">
        <v>0</v>
      </c>
      <c r="D17" s="868">
        <v>0</v>
      </c>
      <c r="E17" s="868">
        <v>0</v>
      </c>
      <c r="F17" s="868">
        <v>4764299.57</v>
      </c>
      <c r="G17" s="867" t="s">
        <v>383</v>
      </c>
      <c r="H17" s="866"/>
      <c r="I17" s="866"/>
      <c r="J17" s="866"/>
      <c r="K17" s="866"/>
      <c r="L17" s="868"/>
    </row>
    <row r="18" s="849" customFormat="1" ht="15.75" customHeight="1" spans="1:12">
      <c r="A18" s="863" t="s">
        <v>384</v>
      </c>
      <c r="B18" s="864"/>
      <c r="C18" s="864"/>
      <c r="D18" s="864"/>
      <c r="E18" s="864"/>
      <c r="F18" s="868"/>
      <c r="G18" s="869" t="s">
        <v>385</v>
      </c>
      <c r="H18" s="866"/>
      <c r="I18" s="868">
        <v>0</v>
      </c>
      <c r="J18" s="868">
        <v>0</v>
      </c>
      <c r="K18" s="868">
        <v>0</v>
      </c>
      <c r="L18" s="868">
        <v>0</v>
      </c>
    </row>
    <row r="19" s="849" customFormat="1" ht="15.75" customHeight="1" spans="1:12">
      <c r="A19" s="867" t="s">
        <v>82</v>
      </c>
      <c r="B19" s="864"/>
      <c r="C19" s="864"/>
      <c r="D19" s="864"/>
      <c r="E19" s="864"/>
      <c r="F19" s="868"/>
      <c r="G19" s="863" t="s">
        <v>386</v>
      </c>
      <c r="H19" s="866"/>
      <c r="I19" s="866"/>
      <c r="J19" s="866"/>
      <c r="K19" s="866"/>
      <c r="L19" s="868"/>
    </row>
    <row r="20" s="849" customFormat="1" ht="15.75" customHeight="1" spans="1:12">
      <c r="A20" s="867" t="s">
        <v>84</v>
      </c>
      <c r="B20" s="864"/>
      <c r="C20" s="864"/>
      <c r="D20" s="864"/>
      <c r="E20" s="864"/>
      <c r="F20" s="868"/>
      <c r="G20" s="867" t="s">
        <v>387</v>
      </c>
      <c r="H20" s="864"/>
      <c r="I20" s="864"/>
      <c r="J20" s="864"/>
      <c r="K20" s="864"/>
      <c r="L20" s="868"/>
    </row>
    <row r="21" s="849" customFormat="1" ht="15.75" customHeight="1" spans="1:12">
      <c r="A21" s="867" t="s">
        <v>85</v>
      </c>
      <c r="B21" s="864"/>
      <c r="C21" s="864"/>
      <c r="D21" s="864"/>
      <c r="E21" s="864"/>
      <c r="F21" s="868"/>
      <c r="G21" s="867" t="s">
        <v>388</v>
      </c>
      <c r="H21" s="866"/>
      <c r="I21" s="866"/>
      <c r="J21" s="866"/>
      <c r="K21" s="866"/>
      <c r="L21" s="868"/>
    </row>
    <row r="22" s="849" customFormat="1" ht="15.75" customHeight="1" spans="1:12">
      <c r="A22" s="867" t="s">
        <v>86</v>
      </c>
      <c r="B22" s="864"/>
      <c r="C22" s="864"/>
      <c r="D22" s="864"/>
      <c r="E22" s="864"/>
      <c r="F22" s="868"/>
      <c r="G22" s="867" t="s">
        <v>389</v>
      </c>
      <c r="H22" s="866"/>
      <c r="I22" s="866"/>
      <c r="J22" s="866"/>
      <c r="K22" s="866"/>
      <c r="L22" s="868"/>
    </row>
    <row r="23" s="849" customFormat="1" ht="15.75" customHeight="1" spans="1:12">
      <c r="A23" s="867" t="s">
        <v>390</v>
      </c>
      <c r="B23" s="864"/>
      <c r="C23" s="864"/>
      <c r="D23" s="864"/>
      <c r="E23" s="864"/>
      <c r="F23" s="868"/>
      <c r="G23" s="867" t="s">
        <v>391</v>
      </c>
      <c r="H23" s="866"/>
      <c r="I23" s="866"/>
      <c r="J23" s="866"/>
      <c r="K23" s="866"/>
      <c r="L23" s="868"/>
    </row>
    <row r="24" s="849" customFormat="1" ht="15.75" customHeight="1" spans="1:12">
      <c r="A24" s="867" t="s">
        <v>92</v>
      </c>
      <c r="B24" s="864"/>
      <c r="C24" s="864"/>
      <c r="D24" s="864"/>
      <c r="E24" s="864"/>
      <c r="F24" s="868">
        <v>1377389.35</v>
      </c>
      <c r="G24" s="867" t="s">
        <v>392</v>
      </c>
      <c r="H24" s="866"/>
      <c r="I24" s="866"/>
      <c r="J24" s="866"/>
      <c r="K24" s="866"/>
      <c r="L24" s="868"/>
    </row>
    <row r="25" s="849" customFormat="1" ht="15.75" customHeight="1" spans="1:12">
      <c r="A25" s="867" t="s">
        <v>102</v>
      </c>
      <c r="B25" s="864"/>
      <c r="C25" s="864"/>
      <c r="D25" s="864"/>
      <c r="E25" s="864"/>
      <c r="F25" s="868">
        <v>67089869.16</v>
      </c>
      <c r="G25" s="867" t="s">
        <v>393</v>
      </c>
      <c r="H25" s="866"/>
      <c r="I25" s="866"/>
      <c r="J25" s="866"/>
      <c r="K25" s="866"/>
      <c r="L25" s="868"/>
    </row>
    <row r="26" s="849" customFormat="1" ht="15.75" customHeight="1" spans="1:12">
      <c r="A26" s="867" t="s">
        <v>105</v>
      </c>
      <c r="B26" s="864"/>
      <c r="C26" s="864"/>
      <c r="D26" s="864"/>
      <c r="E26" s="864"/>
      <c r="F26" s="868"/>
      <c r="G26" s="867" t="s">
        <v>394</v>
      </c>
      <c r="H26" s="866"/>
      <c r="I26" s="866"/>
      <c r="J26" s="866"/>
      <c r="K26" s="866"/>
      <c r="L26" s="868"/>
    </row>
    <row r="27" s="849" customFormat="1" ht="15.75" customHeight="1" spans="1:12">
      <c r="A27" s="867" t="s">
        <v>106</v>
      </c>
      <c r="B27" s="864"/>
      <c r="C27" s="864"/>
      <c r="D27" s="864"/>
      <c r="E27" s="864"/>
      <c r="F27" s="868"/>
      <c r="G27" s="869" t="s">
        <v>395</v>
      </c>
      <c r="H27" s="866"/>
      <c r="I27" s="868">
        <v>0</v>
      </c>
      <c r="J27" s="868">
        <v>0</v>
      </c>
      <c r="K27" s="868">
        <v>0</v>
      </c>
      <c r="L27" s="868">
        <v>0</v>
      </c>
    </row>
    <row r="28" s="849" customFormat="1" ht="15.75" customHeight="1" spans="1:12">
      <c r="A28" s="867" t="s">
        <v>107</v>
      </c>
      <c r="B28" s="864"/>
      <c r="C28" s="864"/>
      <c r="D28" s="864"/>
      <c r="E28" s="864"/>
      <c r="F28" s="868"/>
      <c r="G28" s="869" t="s">
        <v>396</v>
      </c>
      <c r="H28" s="866"/>
      <c r="I28" s="868">
        <v>0</v>
      </c>
      <c r="J28" s="868">
        <v>0</v>
      </c>
      <c r="K28" s="868">
        <v>0</v>
      </c>
      <c r="L28" s="868">
        <v>0</v>
      </c>
    </row>
    <row r="29" s="849" customFormat="1" ht="15.75" customHeight="1" spans="1:12">
      <c r="A29" s="867" t="s">
        <v>108</v>
      </c>
      <c r="B29" s="864"/>
      <c r="C29" s="864"/>
      <c r="D29" s="864"/>
      <c r="E29" s="864"/>
      <c r="F29" s="868"/>
      <c r="G29" s="863" t="s">
        <v>397</v>
      </c>
      <c r="H29" s="866"/>
      <c r="I29" s="866"/>
      <c r="J29" s="866"/>
      <c r="K29" s="866"/>
      <c r="L29" s="868"/>
    </row>
    <row r="30" s="849" customFormat="1" ht="15.75" customHeight="1" spans="1:12">
      <c r="A30" s="867" t="s">
        <v>109</v>
      </c>
      <c r="B30" s="864"/>
      <c r="C30" s="864"/>
      <c r="D30" s="864"/>
      <c r="E30" s="864"/>
      <c r="F30" s="868">
        <v>41716400</v>
      </c>
      <c r="G30" s="867" t="s">
        <v>398</v>
      </c>
      <c r="H30" s="864"/>
      <c r="I30" s="864"/>
      <c r="J30" s="864"/>
      <c r="K30" s="864"/>
      <c r="L30" s="868"/>
    </row>
    <row r="31" s="849" customFormat="1" ht="15.75" customHeight="1" spans="1:12">
      <c r="A31" s="867" t="s">
        <v>113</v>
      </c>
      <c r="B31" s="864"/>
      <c r="C31" s="864"/>
      <c r="D31" s="864"/>
      <c r="E31" s="864"/>
      <c r="F31" s="868"/>
      <c r="G31" s="867" t="s">
        <v>399</v>
      </c>
      <c r="H31" s="866"/>
      <c r="I31" s="866"/>
      <c r="J31" s="866"/>
      <c r="K31" s="866"/>
      <c r="L31" s="868"/>
    </row>
    <row r="32" s="849" customFormat="1" ht="15.75" customHeight="1" spans="1:12">
      <c r="A32" s="867" t="s">
        <v>114</v>
      </c>
      <c r="B32" s="864"/>
      <c r="C32" s="864"/>
      <c r="D32" s="864"/>
      <c r="E32" s="864"/>
      <c r="F32" s="868"/>
      <c r="G32" s="867" t="s">
        <v>400</v>
      </c>
      <c r="H32" s="866"/>
      <c r="I32" s="866"/>
      <c r="J32" s="866"/>
      <c r="K32" s="866"/>
      <c r="L32" s="868"/>
    </row>
    <row r="33" s="849" customFormat="1" ht="15.75" customHeight="1" spans="1:12">
      <c r="A33" s="867" t="s">
        <v>116</v>
      </c>
      <c r="B33" s="864"/>
      <c r="C33" s="864"/>
      <c r="D33" s="864"/>
      <c r="E33" s="864"/>
      <c r="F33" s="868"/>
      <c r="G33" s="867" t="s">
        <v>401</v>
      </c>
      <c r="H33" s="866"/>
      <c r="I33" s="866"/>
      <c r="J33" s="866"/>
      <c r="K33" s="866"/>
      <c r="L33" s="868"/>
    </row>
    <row r="34" s="849" customFormat="1" ht="15.75" customHeight="1" spans="1:12">
      <c r="A34" s="867" t="s">
        <v>117</v>
      </c>
      <c r="B34" s="864"/>
      <c r="C34" s="864"/>
      <c r="D34" s="864"/>
      <c r="E34" s="864"/>
      <c r="F34" s="868"/>
      <c r="G34" s="867" t="s">
        <v>402</v>
      </c>
      <c r="H34" s="866"/>
      <c r="I34" s="866"/>
      <c r="J34" s="866"/>
      <c r="K34" s="866"/>
      <c r="L34" s="868"/>
    </row>
    <row r="35" s="849" customFormat="1" ht="15.75" customHeight="1" spans="1:12">
      <c r="A35" s="867" t="s">
        <v>118</v>
      </c>
      <c r="B35" s="864"/>
      <c r="C35" s="864"/>
      <c r="D35" s="864"/>
      <c r="E35" s="864"/>
      <c r="F35" s="868"/>
      <c r="G35" s="867" t="s">
        <v>403</v>
      </c>
      <c r="H35" s="866"/>
      <c r="I35" s="866"/>
      <c r="J35" s="866"/>
      <c r="K35" s="866"/>
      <c r="L35" s="872"/>
    </row>
    <row r="36" s="849" customFormat="1" ht="15.75" customHeight="1" spans="1:12">
      <c r="A36" s="869" t="s">
        <v>404</v>
      </c>
      <c r="B36" s="864"/>
      <c r="C36" s="868">
        <v>0</v>
      </c>
      <c r="D36" s="868">
        <v>0</v>
      </c>
      <c r="E36" s="868">
        <v>0</v>
      </c>
      <c r="F36" s="868">
        <v>110183658.51</v>
      </c>
      <c r="G36" s="867" t="s">
        <v>405</v>
      </c>
      <c r="H36" s="866"/>
      <c r="I36" s="866"/>
      <c r="J36" s="866"/>
      <c r="K36" s="866"/>
      <c r="L36" s="868"/>
    </row>
    <row r="37" s="849" customFormat="1" ht="15.75" customHeight="1" spans="1:12">
      <c r="A37" s="867"/>
      <c r="B37" s="864"/>
      <c r="C37" s="864"/>
      <c r="D37" s="864"/>
      <c r="E37" s="864"/>
      <c r="F37" s="868"/>
      <c r="G37" s="869" t="s">
        <v>406</v>
      </c>
      <c r="H37" s="866"/>
      <c r="I37" s="868">
        <v>0</v>
      </c>
      <c r="J37" s="868">
        <v>0</v>
      </c>
      <c r="K37" s="868">
        <v>0</v>
      </c>
      <c r="L37" s="868"/>
    </row>
    <row r="38" s="849" customFormat="1" ht="15.75" customHeight="1" spans="1:12">
      <c r="A38" s="869" t="s">
        <v>407</v>
      </c>
      <c r="B38" s="864"/>
      <c r="C38" s="868">
        <v>0</v>
      </c>
      <c r="D38" s="868">
        <v>0</v>
      </c>
      <c r="E38" s="868">
        <v>0</v>
      </c>
      <c r="F38" s="868">
        <v>114947958.08</v>
      </c>
      <c r="G38" s="869" t="s">
        <v>408</v>
      </c>
      <c r="H38" s="866"/>
      <c r="I38" s="868">
        <v>0</v>
      </c>
      <c r="J38" s="868">
        <v>0</v>
      </c>
      <c r="K38" s="868">
        <v>0</v>
      </c>
      <c r="L38" s="868">
        <v>0</v>
      </c>
    </row>
    <row r="39" s="850" customFormat="1" ht="15.75" customHeight="1" spans="1:12">
      <c r="A39" s="870"/>
      <c r="B39" s="870"/>
      <c r="C39" s="870"/>
      <c r="D39" s="870"/>
      <c r="E39" s="870"/>
      <c r="F39" s="870"/>
      <c r="G39" s="870"/>
      <c r="H39" s="870"/>
      <c r="I39" s="870"/>
      <c r="J39" s="870"/>
      <c r="K39" s="870"/>
      <c r="L39" s="870"/>
    </row>
  </sheetData>
  <mergeCells count="2">
    <mergeCell ref="A2:L2"/>
    <mergeCell ref="A3:E3"/>
  </mergeCells>
  <hyperlinks>
    <hyperlink ref="A1" location="索引目录!C4" display="返回索引页"/>
  </hyperlinks>
  <pageMargins left="0.747916666666667" right="0.747916666666667" top="0.984027777777778" bottom="0.984027777777778" header="0.511805555555556" footer="0.511805555555556"/>
  <pageSetup paperSize="9" scale="65" orientation="landscape"/>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showGridLines="0" workbookViewId="0">
      <selection activeCell="D12" sqref="D12"/>
    </sheetView>
  </sheetViews>
  <sheetFormatPr defaultColWidth="9" defaultRowHeight="12.75" outlineLevelCol="7"/>
  <cols>
    <col min="1" max="1" width="23.75" style="3" customWidth="1"/>
    <col min="2" max="2" width="6.625" style="3" customWidth="1"/>
    <col min="3" max="3" width="27.5" style="3" customWidth="1"/>
    <col min="4" max="5" width="21" style="3" customWidth="1"/>
    <col min="6" max="6" width="22.875" style="3" customWidth="1"/>
    <col min="7" max="7" width="2.625" style="3" customWidth="1"/>
    <col min="8" max="8" width="9" style="3"/>
    <col min="9" max="9" width="18.25" style="3" customWidth="1"/>
    <col min="10" max="16384" width="9" style="3"/>
  </cols>
  <sheetData>
    <row r="1" ht="15.75" customHeight="1" spans="1:1">
      <c r="A1" s="2" t="s">
        <v>409</v>
      </c>
    </row>
    <row r="2" s="844" customFormat="1" ht="25.5" customHeight="1" spans="1:7">
      <c r="A2" s="812" t="s">
        <v>410</v>
      </c>
      <c r="B2" s="812"/>
      <c r="C2" s="812"/>
      <c r="D2" s="812"/>
      <c r="E2" s="812"/>
      <c r="F2" s="812"/>
      <c r="G2" s="812"/>
    </row>
    <row r="3" s="810" customFormat="1" ht="15.75" customHeight="1" spans="1:7">
      <c r="A3" s="813" t="str">
        <f>"评估基准日："&amp;TEXT(基本信息输入表!M7,"yyyy年mm月dd日")</f>
        <v>评估基准日：2020年03月31日</v>
      </c>
      <c r="B3" s="813"/>
      <c r="C3" s="813"/>
      <c r="D3" s="813"/>
      <c r="E3" s="813"/>
      <c r="F3" s="813"/>
      <c r="G3" s="813"/>
    </row>
    <row r="4" s="810" customFormat="1" ht="15.75" customHeight="1" spans="1:7">
      <c r="A4" s="813"/>
      <c r="B4" s="813"/>
      <c r="C4" s="813"/>
      <c r="D4" s="813"/>
      <c r="E4" s="813"/>
      <c r="F4" s="814" t="s">
        <v>411</v>
      </c>
      <c r="G4" s="814"/>
    </row>
    <row r="5" s="810" customFormat="1" ht="15.75" customHeight="1" spans="1:7">
      <c r="A5" s="810" t="str">
        <f>基本信息输入表!K6&amp;"："&amp;基本信息输入表!M6</f>
        <v>被评估单位：山西华润昌裕煤业有限公司</v>
      </c>
      <c r="F5" s="816" t="s">
        <v>412</v>
      </c>
      <c r="G5" s="816"/>
    </row>
    <row r="6" s="5" customFormat="1" ht="15.75" customHeight="1" spans="1:6">
      <c r="A6" s="802" t="s">
        <v>413</v>
      </c>
      <c r="B6" s="802"/>
      <c r="C6" s="41" t="s">
        <v>414</v>
      </c>
      <c r="D6" s="41" t="s">
        <v>415</v>
      </c>
      <c r="E6" s="41" t="s">
        <v>416</v>
      </c>
      <c r="F6" s="41" t="s">
        <v>417</v>
      </c>
    </row>
    <row r="7" s="5" customFormat="1" ht="15.75" customHeight="1" spans="1:6">
      <c r="A7" s="802"/>
      <c r="B7" s="802"/>
      <c r="C7" s="41" t="s">
        <v>418</v>
      </c>
      <c r="D7" s="41" t="s">
        <v>419</v>
      </c>
      <c r="E7" s="41" t="s">
        <v>420</v>
      </c>
      <c r="F7" s="41" t="s">
        <v>421</v>
      </c>
    </row>
    <row r="8" ht="15.75" customHeight="1" spans="1:7">
      <c r="A8" s="817" t="s">
        <v>422</v>
      </c>
      <c r="B8" s="374">
        <v>1</v>
      </c>
      <c r="C8" s="43">
        <f>ROUND('2-分类汇总-新会计准则用表'!C7/10000,2)</f>
        <v>476.43</v>
      </c>
      <c r="D8" s="43">
        <f>ROUND('2-分类汇总-新会计准则用表'!D7/10000,2)</f>
        <v>493.28</v>
      </c>
      <c r="E8" s="43">
        <f>D8-C8</f>
        <v>16.85</v>
      </c>
      <c r="F8" s="43">
        <f>IF(C8=0,"",E8/ABS(C8)*100)</f>
        <v>3.53672102932224</v>
      </c>
      <c r="G8" s="29"/>
    </row>
    <row r="9" ht="15.75" customHeight="1" spans="1:7">
      <c r="A9" s="817" t="s">
        <v>423</v>
      </c>
      <c r="B9" s="818">
        <v>2</v>
      </c>
      <c r="C9" s="43">
        <f>SUM(C10:C17)-C16</f>
        <v>11018.37</v>
      </c>
      <c r="D9" s="43">
        <f>SUM(D10:D17)-D16</f>
        <v>11883.68</v>
      </c>
      <c r="E9" s="43">
        <f t="shared" ref="E9:E22" si="0">D9-C9</f>
        <v>865.310000000001</v>
      </c>
      <c r="F9" s="43">
        <f t="shared" ref="F9:F22" si="1">IF(C9=0,"",E9/ABS(C9)*100)</f>
        <v>7.85333946854209</v>
      </c>
      <c r="G9" s="29"/>
    </row>
    <row r="10" ht="15.75" customHeight="1" spans="1:7">
      <c r="A10" s="819" t="s">
        <v>424</v>
      </c>
      <c r="B10" s="820">
        <v>3</v>
      </c>
      <c r="C10" s="43">
        <f>ROUND('2-分类汇总-新会计准则用表'!C29/10000,2)</f>
        <v>0</v>
      </c>
      <c r="D10" s="43">
        <f>ROUND('2-分类汇总-新会计准则用表'!D29/10000,2)</f>
        <v>0</v>
      </c>
      <c r="E10" s="43">
        <f t="shared" si="0"/>
        <v>0</v>
      </c>
      <c r="F10" s="43" t="str">
        <f t="shared" si="1"/>
        <v/>
      </c>
      <c r="G10" s="29"/>
    </row>
    <row r="11" ht="15.75" customHeight="1" spans="1:7">
      <c r="A11" s="821" t="s">
        <v>425</v>
      </c>
      <c r="B11" s="820">
        <v>4</v>
      </c>
      <c r="C11" s="43">
        <f>ROUND('2-分类汇总-新会计准则用表'!C32/10000,2)</f>
        <v>0</v>
      </c>
      <c r="D11" s="43">
        <f>ROUND('2-分类汇总-新会计准则用表'!D32/10000,2)</f>
        <v>0</v>
      </c>
      <c r="E11" s="43">
        <f t="shared" si="0"/>
        <v>0</v>
      </c>
      <c r="F11" s="43" t="str">
        <f t="shared" si="1"/>
        <v/>
      </c>
      <c r="G11" s="29"/>
    </row>
    <row r="12" ht="15.75" customHeight="1" spans="1:7">
      <c r="A12" s="821" t="s">
        <v>426</v>
      </c>
      <c r="B12" s="820">
        <v>5</v>
      </c>
      <c r="C12" s="43">
        <f>ROUND('2-分类汇总-新会计准则用表'!C43/10000,2)</f>
        <v>137.74</v>
      </c>
      <c r="D12" s="43">
        <f>ROUND('2-分类汇总-新会计准则用表'!D43/10000,2)</f>
        <v>2552.06</v>
      </c>
      <c r="E12" s="43">
        <f t="shared" si="0"/>
        <v>2414.32</v>
      </c>
      <c r="F12" s="43">
        <f t="shared" si="1"/>
        <v>1752.80964135327</v>
      </c>
      <c r="G12" s="29"/>
    </row>
    <row r="13" ht="15.75" customHeight="1" spans="1:7">
      <c r="A13" s="821" t="s">
        <v>427</v>
      </c>
      <c r="B13" s="820">
        <v>6</v>
      </c>
      <c r="C13" s="43">
        <f>ROUND('2-分类汇总-新会计准则用表'!C44/10000,2)</f>
        <v>6708.99</v>
      </c>
      <c r="D13" s="43">
        <f>ROUND('2-分类汇总-新会计准则用表'!D44/10000,2)</f>
        <v>3120.66</v>
      </c>
      <c r="E13" s="43">
        <f t="shared" si="0"/>
        <v>-3588.33</v>
      </c>
      <c r="F13" s="43">
        <f t="shared" si="1"/>
        <v>-53.4853979511074</v>
      </c>
      <c r="G13" s="29"/>
    </row>
    <row r="14" ht="15.75" customHeight="1" spans="1:7">
      <c r="A14" s="821" t="s">
        <v>428</v>
      </c>
      <c r="B14" s="820">
        <v>7</v>
      </c>
      <c r="C14" s="43">
        <f>ROUND('2-分类汇总-新会计准则用表'!C48/10000,2)</f>
        <v>0</v>
      </c>
      <c r="D14" s="43">
        <f>ROUND('2-分类汇总-新会计准则用表'!D48/10000,2)</f>
        <v>0</v>
      </c>
      <c r="E14" s="43">
        <f t="shared" si="0"/>
        <v>0</v>
      </c>
      <c r="F14" s="43" t="str">
        <f t="shared" si="1"/>
        <v/>
      </c>
      <c r="G14" s="29"/>
    </row>
    <row r="15" ht="15.75" customHeight="1" spans="1:7">
      <c r="A15" s="821" t="s">
        <v>429</v>
      </c>
      <c r="B15" s="820">
        <v>8</v>
      </c>
      <c r="C15" s="43">
        <f>ROUND('2-分类汇总-新会计准则用表'!C52/10000,2)</f>
        <v>4171.64</v>
      </c>
      <c r="D15" s="43">
        <f>ROUND('2-分类汇总-新会计准则用表'!D52/10000,2)</f>
        <v>6210.96</v>
      </c>
      <c r="E15" s="43">
        <f t="shared" si="0"/>
        <v>2039.32</v>
      </c>
      <c r="F15" s="43">
        <f t="shared" si="1"/>
        <v>48.8853304695515</v>
      </c>
      <c r="G15" s="29"/>
    </row>
    <row r="16" ht="15.75" customHeight="1" spans="1:7">
      <c r="A16" s="821" t="s">
        <v>430</v>
      </c>
      <c r="B16" s="820">
        <v>9</v>
      </c>
      <c r="C16" s="43">
        <f>ROUND('2-分类汇总-新会计准则用表'!C50/10000,2)</f>
        <v>0</v>
      </c>
      <c r="D16" s="43">
        <f>ROUND('2-分类汇总-新会计准则用表'!D50/10000,2)</f>
        <v>0</v>
      </c>
      <c r="E16" s="43">
        <f t="shared" si="0"/>
        <v>0</v>
      </c>
      <c r="F16" s="43" t="str">
        <f t="shared" si="1"/>
        <v/>
      </c>
      <c r="G16" s="29"/>
    </row>
    <row r="17" ht="15.75" customHeight="1" spans="1:7">
      <c r="A17" s="821" t="s">
        <v>431</v>
      </c>
      <c r="B17" s="820">
        <v>10</v>
      </c>
      <c r="C17" s="43">
        <f>ROUND(SUM('2-分类汇总-新会计准则用表'!C26,'2-分类汇总-新会计准则用表'!C45,'2-分类汇总-新会计准则用表'!C53:C57)/10000,2)</f>
        <v>0</v>
      </c>
      <c r="D17" s="43">
        <f>ROUND(SUM('2-分类汇总-新会计准则用表'!D26,'2-分类汇总-新会计准则用表'!D45,'2-分类汇总-新会计准则用表'!D53:D57)/10000,2)</f>
        <v>0</v>
      </c>
      <c r="E17" s="43">
        <f t="shared" si="0"/>
        <v>0</v>
      </c>
      <c r="F17" s="43" t="str">
        <f t="shared" si="1"/>
        <v/>
      </c>
      <c r="G17" s="29"/>
    </row>
    <row r="18" s="811" customFormat="1" ht="15.75" customHeight="1" spans="1:7">
      <c r="A18" s="822" t="s">
        <v>432</v>
      </c>
      <c r="B18" s="374">
        <v>11</v>
      </c>
      <c r="C18" s="43">
        <f>C8+C9</f>
        <v>11494.8</v>
      </c>
      <c r="D18" s="43">
        <f>D8+D9</f>
        <v>12376.96</v>
      </c>
      <c r="E18" s="43">
        <f t="shared" si="0"/>
        <v>882.160000000002</v>
      </c>
      <c r="F18" s="43">
        <f t="shared" si="1"/>
        <v>7.67442669728922</v>
      </c>
      <c r="G18" s="29"/>
    </row>
    <row r="19" s="811" customFormat="1" ht="15.75" customHeight="1" spans="1:7">
      <c r="A19" s="817" t="s">
        <v>433</v>
      </c>
      <c r="B19" s="374">
        <v>12</v>
      </c>
      <c r="C19" s="43">
        <f>ROUND('2-分类汇总-新会计准则用表'!C59/10000,2)</f>
        <v>0</v>
      </c>
      <c r="D19" s="43">
        <f>ROUND('2-分类汇总-新会计准则用表'!D59/10000,2)</f>
        <v>0</v>
      </c>
      <c r="E19" s="43">
        <f t="shared" si="0"/>
        <v>0</v>
      </c>
      <c r="F19" s="43" t="str">
        <f t="shared" si="1"/>
        <v/>
      </c>
      <c r="G19" s="29"/>
    </row>
    <row r="20" s="811" customFormat="1" ht="15.75" customHeight="1" spans="1:7">
      <c r="A20" s="817" t="s">
        <v>434</v>
      </c>
      <c r="B20" s="374">
        <v>13</v>
      </c>
      <c r="C20" s="43">
        <f>ROUND('2-分类汇总-新会计准则用表'!C70/10000,2)</f>
        <v>0</v>
      </c>
      <c r="D20" s="43">
        <f>ROUND('2-分类汇总-新会计准则用表'!D70/10000,2)</f>
        <v>0</v>
      </c>
      <c r="E20" s="43">
        <f t="shared" si="0"/>
        <v>0</v>
      </c>
      <c r="F20" s="43" t="str">
        <f t="shared" si="1"/>
        <v/>
      </c>
      <c r="G20" s="29"/>
    </row>
    <row r="21" s="811" customFormat="1" ht="15.75" customHeight="1" spans="1:7">
      <c r="A21" s="822" t="s">
        <v>435</v>
      </c>
      <c r="B21" s="374">
        <v>14</v>
      </c>
      <c r="C21" s="43">
        <f>SUM(C19:C20)</f>
        <v>0</v>
      </c>
      <c r="D21" s="43">
        <f>SUM(D19:D20)</f>
        <v>0</v>
      </c>
      <c r="E21" s="43">
        <f t="shared" si="0"/>
        <v>0</v>
      </c>
      <c r="F21" s="43" t="str">
        <f t="shared" si="1"/>
        <v/>
      </c>
      <c r="G21" s="29"/>
    </row>
    <row r="22" s="811" customFormat="1" ht="15.75" customHeight="1" spans="1:7">
      <c r="A22" s="822" t="s">
        <v>436</v>
      </c>
      <c r="B22" s="374">
        <v>15</v>
      </c>
      <c r="C22" s="43">
        <f>C18-C21</f>
        <v>11494.8</v>
      </c>
      <c r="D22" s="43">
        <f>D18-D21</f>
        <v>12376.96</v>
      </c>
      <c r="E22" s="43">
        <f t="shared" si="0"/>
        <v>882.160000000002</v>
      </c>
      <c r="F22" s="43">
        <f t="shared" si="1"/>
        <v>7.67442669728922</v>
      </c>
      <c r="G22" s="29"/>
    </row>
    <row r="23" s="811" customFormat="1" ht="15.6" customHeight="1" spans="1:8">
      <c r="A23" s="840"/>
      <c r="B23" s="845"/>
      <c r="C23" s="29"/>
      <c r="D23" s="29"/>
      <c r="E23" s="34"/>
      <c r="F23" s="34" t="s">
        <v>437</v>
      </c>
      <c r="G23" s="34"/>
      <c r="H23" s="19" t="s">
        <v>438</v>
      </c>
    </row>
    <row r="24" ht="15.75" customHeight="1" spans="8:8">
      <c r="H24" s="846" t="s">
        <v>439</v>
      </c>
    </row>
  </sheetData>
  <mergeCells count="3">
    <mergeCell ref="A2:F2"/>
    <mergeCell ref="A3:F3"/>
    <mergeCell ref="A6:B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2"/>
  <sheetViews>
    <sheetView showGridLines="0" topLeftCell="A13" workbookViewId="0">
      <selection activeCell="D12" sqref="D12"/>
    </sheetView>
  </sheetViews>
  <sheetFormatPr defaultColWidth="9" defaultRowHeight="15.75" customHeight="1" outlineLevelCol="6"/>
  <cols>
    <col min="1" max="1" width="8.75" style="827" customWidth="1"/>
    <col min="2" max="2" width="27.375" style="827" customWidth="1"/>
    <col min="3" max="5" width="18.625" style="827" customWidth="1"/>
    <col min="6" max="6" width="14.375" style="827" customWidth="1"/>
    <col min="7" max="7" width="22.25" style="827" customWidth="1"/>
    <col min="8" max="16384" width="9" style="827"/>
  </cols>
  <sheetData>
    <row r="1" customHeight="1" spans="1:1">
      <c r="A1" s="2" t="s">
        <v>409</v>
      </c>
    </row>
    <row r="2" s="823" customFormat="1" ht="30" customHeight="1" spans="1:6">
      <c r="A2" s="828" t="s">
        <v>440</v>
      </c>
      <c r="B2" s="828"/>
      <c r="C2" s="828"/>
      <c r="D2" s="828"/>
      <c r="E2" s="828"/>
      <c r="F2" s="828"/>
    </row>
    <row r="3" customHeight="1" spans="1:6">
      <c r="A3" s="824" t="s">
        <v>441</v>
      </c>
      <c r="B3" s="824"/>
      <c r="C3" s="824"/>
      <c r="D3" s="824"/>
      <c r="E3" s="824"/>
      <c r="F3" s="824"/>
    </row>
    <row r="4" ht="12.75" customHeight="1" spans="1:6">
      <c r="A4" s="824"/>
      <c r="B4" s="824"/>
      <c r="C4" s="824"/>
      <c r="D4" s="824"/>
      <c r="E4" s="824"/>
      <c r="F4" s="814" t="s">
        <v>442</v>
      </c>
    </row>
    <row r="5" ht="12" customHeight="1" spans="1:6">
      <c r="A5" s="827" t="s">
        <v>443</v>
      </c>
      <c r="F5" s="816" t="s">
        <v>361</v>
      </c>
    </row>
    <row r="6" s="824" customFormat="1" ht="16.5" customHeight="1" spans="1:7">
      <c r="A6" s="829" t="s">
        <v>444</v>
      </c>
      <c r="B6" s="830" t="s">
        <v>445</v>
      </c>
      <c r="C6" s="831" t="s">
        <v>414</v>
      </c>
      <c r="D6" s="829" t="s">
        <v>415</v>
      </c>
      <c r="E6" s="829" t="s">
        <v>416</v>
      </c>
      <c r="F6" s="829" t="s">
        <v>417</v>
      </c>
      <c r="G6" s="832" t="s">
        <v>446</v>
      </c>
    </row>
    <row r="7" s="825" customFormat="1" ht="16.5" customHeight="1" spans="1:7">
      <c r="A7" s="833">
        <v>1</v>
      </c>
      <c r="B7" s="805" t="s">
        <v>447</v>
      </c>
      <c r="C7" s="834">
        <f>C8+C9+C12+C13+C16+C19+C22+C23+C24</f>
        <v>4764299.57</v>
      </c>
      <c r="D7" s="834">
        <f>D8+D9+D12+D13+D16+D19+D22+D23+D24</f>
        <v>4932751.25</v>
      </c>
      <c r="E7" s="835">
        <f>D7-C7</f>
        <v>168451.680000002</v>
      </c>
      <c r="F7" s="32">
        <f>IF(C7=0,"",E7/ABS(C7)*100)</f>
        <v>3.5357071385837</v>
      </c>
      <c r="G7" s="836"/>
    </row>
    <row r="8" ht="16.5" customHeight="1" spans="1:7">
      <c r="A8" s="833">
        <v>2</v>
      </c>
      <c r="B8" s="600" t="s">
        <v>448</v>
      </c>
      <c r="C8" s="837">
        <f>'3-流动汇总'!C7</f>
        <v>200780.4</v>
      </c>
      <c r="D8" s="837">
        <f>'3-流动汇总'!D7</f>
        <v>200780.4</v>
      </c>
      <c r="E8" s="835">
        <f t="shared" ref="E8:E66" si="0">D8-C8</f>
        <v>0</v>
      </c>
      <c r="F8" s="32">
        <f t="shared" ref="F8:F71" si="1">IF(C8=0,"",E8/ABS(C8)*100)</f>
        <v>0</v>
      </c>
      <c r="G8" s="836"/>
    </row>
    <row r="9" ht="16.5" customHeight="1" spans="1:7">
      <c r="A9" s="833">
        <v>3</v>
      </c>
      <c r="B9" s="600" t="s">
        <v>449</v>
      </c>
      <c r="C9" s="837">
        <f>'3-流动汇总'!C8</f>
        <v>0</v>
      </c>
      <c r="D9" s="837">
        <f>'3-流动汇总'!D8</f>
        <v>0</v>
      </c>
      <c r="E9" s="835">
        <f t="shared" si="0"/>
        <v>0</v>
      </c>
      <c r="F9" s="32" t="str">
        <f t="shared" si="1"/>
        <v/>
      </c>
      <c r="G9" s="836"/>
    </row>
    <row r="10" ht="16.5" customHeight="1" spans="1:7">
      <c r="A10" s="833">
        <v>5</v>
      </c>
      <c r="B10" s="838" t="s">
        <v>450</v>
      </c>
      <c r="C10" s="837">
        <f>'3-流动汇总'!C10+'3-流动汇总'!C9</f>
        <v>0</v>
      </c>
      <c r="D10" s="837">
        <f>'3-流动汇总'!D10+'3-流动汇总'!D9</f>
        <v>0</v>
      </c>
      <c r="E10" s="835">
        <f t="shared" si="0"/>
        <v>0</v>
      </c>
      <c r="F10" s="32" t="str">
        <f t="shared" si="1"/>
        <v/>
      </c>
      <c r="G10" s="836"/>
    </row>
    <row r="11" ht="16.5" customHeight="1" spans="1:7">
      <c r="A11" s="833">
        <v>6</v>
      </c>
      <c r="B11" s="600" t="s">
        <v>451</v>
      </c>
      <c r="C11" s="837">
        <f>'3-流动汇总'!C11</f>
        <v>0</v>
      </c>
      <c r="D11" s="837">
        <f>'3-流动汇总'!D11</f>
        <v>0</v>
      </c>
      <c r="E11" s="835">
        <f t="shared" si="0"/>
        <v>0</v>
      </c>
      <c r="F11" s="32" t="str">
        <f t="shared" si="1"/>
        <v/>
      </c>
      <c r="G11" s="836"/>
    </row>
    <row r="12" ht="16.5" customHeight="1" spans="1:7">
      <c r="A12" s="833">
        <v>7</v>
      </c>
      <c r="B12" s="838" t="s">
        <v>452</v>
      </c>
      <c r="C12" s="837">
        <f>C10-C11</f>
        <v>0</v>
      </c>
      <c r="D12" s="837">
        <f>D10-D11</f>
        <v>0</v>
      </c>
      <c r="E12" s="835">
        <f t="shared" si="0"/>
        <v>0</v>
      </c>
      <c r="F12" s="32" t="str">
        <f t="shared" si="1"/>
        <v/>
      </c>
      <c r="G12" s="836"/>
    </row>
    <row r="13" ht="16.5" customHeight="1" spans="1:7">
      <c r="A13" s="833">
        <v>8</v>
      </c>
      <c r="B13" s="600" t="s">
        <v>50</v>
      </c>
      <c r="C13" s="837">
        <f>'3-流动汇总'!C13</f>
        <v>431576.4</v>
      </c>
      <c r="D13" s="837">
        <f>'3-流动汇总'!D13</f>
        <v>431576.4</v>
      </c>
      <c r="E13" s="835">
        <f t="shared" si="0"/>
        <v>0</v>
      </c>
      <c r="F13" s="32">
        <f t="shared" si="1"/>
        <v>0</v>
      </c>
      <c r="G13" s="836"/>
    </row>
    <row r="14" ht="16.5" customHeight="1" spans="1:7">
      <c r="A14" s="833">
        <v>9</v>
      </c>
      <c r="B14" s="600" t="s">
        <v>453</v>
      </c>
      <c r="C14" s="837">
        <f>'3-流动汇总'!C16+'2-分类汇总'!C15+'2-分类汇总'!C16</f>
        <v>3304698.45</v>
      </c>
      <c r="D14" s="837">
        <f>'3-流动汇总'!D16+'2-分类汇总'!D15+'2-分类汇总'!D16</f>
        <v>3244668.45</v>
      </c>
      <c r="E14" s="835">
        <f t="shared" si="0"/>
        <v>-60030</v>
      </c>
      <c r="F14" s="32">
        <f t="shared" si="1"/>
        <v>-1.81650461935491</v>
      </c>
      <c r="G14" s="836"/>
    </row>
    <row r="15" ht="16.5" customHeight="1" spans="1:7">
      <c r="A15" s="833">
        <v>10</v>
      </c>
      <c r="B15" s="600" t="s">
        <v>451</v>
      </c>
      <c r="C15" s="837">
        <f>'3-流动汇总'!C17</f>
        <v>60030</v>
      </c>
      <c r="D15" s="837">
        <f>'3-流动汇总'!D17</f>
        <v>0</v>
      </c>
      <c r="E15" s="835">
        <f t="shared" si="0"/>
        <v>-60030</v>
      </c>
      <c r="F15" s="32">
        <f t="shared" si="1"/>
        <v>-100</v>
      </c>
      <c r="G15" s="836"/>
    </row>
    <row r="16" ht="16.5" customHeight="1" spans="1:7">
      <c r="A16" s="833">
        <v>11</v>
      </c>
      <c r="B16" s="600" t="s">
        <v>454</v>
      </c>
      <c r="C16" s="837">
        <f>C14-C15</f>
        <v>3244668.45</v>
      </c>
      <c r="D16" s="837">
        <f>D14-D15</f>
        <v>3244668.45</v>
      </c>
      <c r="E16" s="835">
        <f t="shared" si="0"/>
        <v>0</v>
      </c>
      <c r="F16" s="32">
        <f t="shared" si="1"/>
        <v>0</v>
      </c>
      <c r="G16" s="836"/>
    </row>
    <row r="17" ht="16.5" customHeight="1" spans="1:7">
      <c r="A17" s="833">
        <v>12</v>
      </c>
      <c r="B17" s="600" t="s">
        <v>455</v>
      </c>
      <c r="C17" s="837">
        <f>'3-流动汇总'!C19</f>
        <v>2665575.14</v>
      </c>
      <c r="D17" s="837">
        <f>'3-流动汇总'!D19</f>
        <v>1055726</v>
      </c>
      <c r="E17" s="835">
        <f t="shared" si="0"/>
        <v>-1609849.14</v>
      </c>
      <c r="F17" s="32">
        <f t="shared" si="1"/>
        <v>-60.3940633990156</v>
      </c>
      <c r="G17" s="836"/>
    </row>
    <row r="18" ht="16.5" customHeight="1" spans="1:7">
      <c r="A18" s="833">
        <v>13</v>
      </c>
      <c r="B18" s="600" t="s">
        <v>456</v>
      </c>
      <c r="C18" s="837">
        <f>'3-流动汇总'!C20</f>
        <v>1778300.82</v>
      </c>
      <c r="D18" s="837">
        <f>'3-流动汇总'!D20</f>
        <v>0</v>
      </c>
      <c r="E18" s="835">
        <f t="shared" si="0"/>
        <v>-1778300.82</v>
      </c>
      <c r="F18" s="32">
        <f t="shared" si="1"/>
        <v>-100</v>
      </c>
      <c r="G18" s="836"/>
    </row>
    <row r="19" ht="16.5" customHeight="1" spans="1:7">
      <c r="A19" s="833">
        <v>14</v>
      </c>
      <c r="B19" s="600" t="s">
        <v>457</v>
      </c>
      <c r="C19" s="837">
        <f>'3-流动汇总'!C21</f>
        <v>887274.319999998</v>
      </c>
      <c r="D19" s="837">
        <f>'3-流动汇总'!D21</f>
        <v>1055726</v>
      </c>
      <c r="E19" s="835">
        <f t="shared" si="0"/>
        <v>168451.680000002</v>
      </c>
      <c r="F19" s="32">
        <f t="shared" si="1"/>
        <v>18.9852987067182</v>
      </c>
      <c r="G19" s="836"/>
    </row>
    <row r="20" ht="16.5" customHeight="1" spans="1:7">
      <c r="A20" s="833">
        <v>15</v>
      </c>
      <c r="B20" s="838" t="s">
        <v>458</v>
      </c>
      <c r="C20" s="837">
        <f>'3-12合同资产'!I24</f>
        <v>0</v>
      </c>
      <c r="D20" s="837">
        <f>'3-12合同资产'!K24</f>
        <v>0</v>
      </c>
      <c r="E20" s="835">
        <f t="shared" si="0"/>
        <v>0</v>
      </c>
      <c r="F20" s="32" t="str">
        <f t="shared" si="1"/>
        <v/>
      </c>
      <c r="G20" s="836"/>
    </row>
    <row r="21" ht="16.5" customHeight="1" spans="1:7">
      <c r="A21" s="833">
        <v>16</v>
      </c>
      <c r="B21" s="600" t="s">
        <v>459</v>
      </c>
      <c r="C21" s="837">
        <f>'3-12合同资产'!I25</f>
        <v>0</v>
      </c>
      <c r="D21" s="837"/>
      <c r="E21" s="835"/>
      <c r="F21" s="32" t="str">
        <f t="shared" si="1"/>
        <v/>
      </c>
      <c r="G21" s="836"/>
    </row>
    <row r="22" ht="16.5" customHeight="1" spans="1:7">
      <c r="A22" s="833">
        <v>17</v>
      </c>
      <c r="B22" s="600" t="s">
        <v>460</v>
      </c>
      <c r="C22" s="837">
        <f>'3-12合同资产'!ContractAssestsBookValue</f>
        <v>0</v>
      </c>
      <c r="D22" s="837">
        <f>'3-12合同资产'!ContractAssesValuationPrice</f>
        <v>0</v>
      </c>
      <c r="E22" s="835">
        <f t="shared" si="0"/>
        <v>0</v>
      </c>
      <c r="F22" s="32" t="str">
        <f t="shared" si="1"/>
        <v/>
      </c>
      <c r="G22" s="836"/>
    </row>
    <row r="23" ht="16.5" customHeight="1" spans="1:7">
      <c r="A23" s="833">
        <v>21</v>
      </c>
      <c r="B23" s="600" t="s">
        <v>461</v>
      </c>
      <c r="C23" s="837">
        <f>'3-流动汇总'!C22</f>
        <v>0</v>
      </c>
      <c r="D23" s="837">
        <f>'3-流动汇总'!D22</f>
        <v>0</v>
      </c>
      <c r="E23" s="835">
        <f t="shared" si="0"/>
        <v>0</v>
      </c>
      <c r="F23" s="32" t="str">
        <f t="shared" si="1"/>
        <v/>
      </c>
      <c r="G23" s="836"/>
    </row>
    <row r="24" ht="16.5" customHeight="1" spans="1:7">
      <c r="A24" s="833">
        <v>22</v>
      </c>
      <c r="B24" s="600" t="s">
        <v>462</v>
      </c>
      <c r="C24" s="837">
        <f>'3-流动汇总'!C23</f>
        <v>0</v>
      </c>
      <c r="D24" s="837">
        <f>'3-流动汇总'!D23</f>
        <v>0</v>
      </c>
      <c r="E24" s="835">
        <f t="shared" si="0"/>
        <v>0</v>
      </c>
      <c r="F24" s="32" t="str">
        <f t="shared" si="1"/>
        <v/>
      </c>
      <c r="G24" s="836"/>
    </row>
    <row r="25" s="825" customFormat="1" ht="16.5" customHeight="1" spans="1:7">
      <c r="A25" s="833">
        <v>23</v>
      </c>
      <c r="B25" s="805" t="s">
        <v>463</v>
      </c>
      <c r="C25" s="834">
        <f>C26+C29+C32+C43+C44+C45+C48+C52+C53+C54+C55+C56+C57</f>
        <v>110183658.51</v>
      </c>
      <c r="D25" s="834">
        <f>D26+D29+D32+D43+D44+D45+D48+D52+D53+D54+D55+D56+D57</f>
        <v>118836740</v>
      </c>
      <c r="E25" s="835">
        <f t="shared" si="0"/>
        <v>8653081.48999991</v>
      </c>
      <c r="F25" s="32">
        <f t="shared" si="1"/>
        <v>7.85332562651708</v>
      </c>
      <c r="G25" s="836"/>
    </row>
    <row r="26" ht="16.5" customHeight="1" spans="1:7">
      <c r="A26" s="833">
        <v>28</v>
      </c>
      <c r="B26" s="600" t="s">
        <v>464</v>
      </c>
      <c r="C26" s="837">
        <f>'4-非流动资产汇总'!C10</f>
        <v>0</v>
      </c>
      <c r="D26" s="837">
        <f>'4-非流动资产汇总'!D10</f>
        <v>0</v>
      </c>
      <c r="E26" s="835">
        <f t="shared" si="0"/>
        <v>0</v>
      </c>
      <c r="F26" s="32" t="str">
        <f t="shared" si="1"/>
        <v/>
      </c>
      <c r="G26" s="836"/>
    </row>
    <row r="27" ht="16.5" customHeight="1" spans="1:7">
      <c r="A27" s="833">
        <v>29</v>
      </c>
      <c r="B27" s="600" t="s">
        <v>465</v>
      </c>
      <c r="C27" s="837">
        <f>'4-非流动资产汇总'!C11</f>
        <v>0</v>
      </c>
      <c r="D27" s="837">
        <f>'4-非流动资产汇总'!D11</f>
        <v>0</v>
      </c>
      <c r="E27" s="835">
        <f t="shared" si="0"/>
        <v>0</v>
      </c>
      <c r="F27" s="32" t="str">
        <f t="shared" si="1"/>
        <v/>
      </c>
      <c r="G27" s="836"/>
    </row>
    <row r="28" ht="16.5" customHeight="1" spans="1:7">
      <c r="A28" s="833">
        <v>30</v>
      </c>
      <c r="B28" s="600" t="s">
        <v>466</v>
      </c>
      <c r="C28" s="837">
        <f>'4-非流动资产汇总'!C12</f>
        <v>0</v>
      </c>
      <c r="D28" s="837">
        <f>'4-非流动资产汇总'!D12</f>
        <v>0</v>
      </c>
      <c r="E28" s="835">
        <f t="shared" si="0"/>
        <v>0</v>
      </c>
      <c r="F28" s="32" t="str">
        <f t="shared" si="1"/>
        <v/>
      </c>
      <c r="G28" s="836"/>
    </row>
    <row r="29" ht="16.5" customHeight="1" spans="1:7">
      <c r="A29" s="833">
        <v>31</v>
      </c>
      <c r="B29" s="600" t="s">
        <v>467</v>
      </c>
      <c r="C29" s="837">
        <f>'4-非流动资产汇总'!C13</f>
        <v>0</v>
      </c>
      <c r="D29" s="837">
        <f>'4-非流动资产汇总'!D13</f>
        <v>0</v>
      </c>
      <c r="E29" s="835">
        <f t="shared" si="0"/>
        <v>0</v>
      </c>
      <c r="F29" s="32" t="str">
        <f t="shared" si="1"/>
        <v/>
      </c>
      <c r="G29" s="836"/>
    </row>
    <row r="30" ht="16.5" customHeight="1" spans="1:7">
      <c r="A30" s="833">
        <v>34</v>
      </c>
      <c r="B30" s="600" t="s">
        <v>468</v>
      </c>
      <c r="C30" s="837">
        <f>'4-非流动资产汇总'!C14</f>
        <v>0</v>
      </c>
      <c r="D30" s="837">
        <f>'4-非流动资产汇总'!D14</f>
        <v>0</v>
      </c>
      <c r="E30" s="835">
        <f t="shared" si="0"/>
        <v>0</v>
      </c>
      <c r="F30" s="32" t="str">
        <f t="shared" si="1"/>
        <v/>
      </c>
      <c r="G30" s="836"/>
    </row>
    <row r="31" ht="16.5" customHeight="1" spans="1:7">
      <c r="A31" s="833">
        <v>35</v>
      </c>
      <c r="B31" s="600" t="s">
        <v>469</v>
      </c>
      <c r="C31" s="837">
        <f>'4-非流动资产汇总'!C15</f>
        <v>0</v>
      </c>
      <c r="D31" s="837">
        <f>'4-非流动资产汇总'!D15</f>
        <v>0</v>
      </c>
      <c r="E31" s="835">
        <f t="shared" si="0"/>
        <v>0</v>
      </c>
      <c r="F31" s="32" t="str">
        <f t="shared" si="1"/>
        <v/>
      </c>
      <c r="G31" s="836"/>
    </row>
    <row r="32" ht="16.5" customHeight="1" spans="1:7">
      <c r="A32" s="833">
        <v>36</v>
      </c>
      <c r="B32" s="600" t="s">
        <v>470</v>
      </c>
      <c r="C32" s="837">
        <f>'4-非流动资产汇总'!C16</f>
        <v>0</v>
      </c>
      <c r="D32" s="837">
        <f>'4-非流动资产汇总'!D16</f>
        <v>0</v>
      </c>
      <c r="E32" s="835">
        <f t="shared" si="0"/>
        <v>0</v>
      </c>
      <c r="F32" s="32" t="str">
        <f t="shared" si="1"/>
        <v/>
      </c>
      <c r="G32" s="836"/>
    </row>
    <row r="33" ht="16.5" customHeight="1" spans="1:7">
      <c r="A33" s="833">
        <v>37</v>
      </c>
      <c r="B33" s="600" t="s">
        <v>471</v>
      </c>
      <c r="C33" s="837">
        <f>'4-非流动资产汇总'!C17</f>
        <v>13227561.22</v>
      </c>
      <c r="D33" s="837">
        <f>'4-非流动资产汇总'!D17</f>
        <v>57493980</v>
      </c>
      <c r="E33" s="835">
        <f t="shared" si="0"/>
        <v>44266418.78</v>
      </c>
      <c r="F33" s="32">
        <f t="shared" si="1"/>
        <v>334.652911778396</v>
      </c>
      <c r="G33" s="836"/>
    </row>
    <row r="34" ht="16.5" customHeight="1" spans="1:7">
      <c r="A34" s="833">
        <v>38</v>
      </c>
      <c r="B34" s="600" t="s">
        <v>472</v>
      </c>
      <c r="C34" s="837">
        <f>'4-非流动资产汇总'!C18</f>
        <v>303504</v>
      </c>
      <c r="D34" s="837">
        <f>'4-非流动资产汇总'!D18</f>
        <v>52946400</v>
      </c>
      <c r="E34" s="835">
        <f t="shared" si="0"/>
        <v>52642896</v>
      </c>
      <c r="F34" s="32">
        <f t="shared" si="1"/>
        <v>17345.0419104855</v>
      </c>
      <c r="G34" s="836"/>
    </row>
    <row r="35" ht="16.5" customHeight="1" spans="1:7">
      <c r="A35" s="833">
        <v>39</v>
      </c>
      <c r="B35" s="807" t="s">
        <v>473</v>
      </c>
      <c r="C35" s="837">
        <f>'4-非流动资产汇总'!C19</f>
        <v>12924057.22</v>
      </c>
      <c r="D35" s="837">
        <f>'4-非流动资产汇总'!D19</f>
        <v>4547580</v>
      </c>
      <c r="E35" s="835">
        <f t="shared" si="0"/>
        <v>-8376477.22</v>
      </c>
      <c r="F35" s="32">
        <f t="shared" si="1"/>
        <v>-64.8130620084024</v>
      </c>
      <c r="G35" s="836"/>
    </row>
    <row r="36" ht="16.5" customHeight="1" spans="1:7">
      <c r="A36" s="833">
        <v>40</v>
      </c>
      <c r="B36" s="807" t="s">
        <v>474</v>
      </c>
      <c r="C36" s="837">
        <f>'4-非流动资产汇总'!C20</f>
        <v>0</v>
      </c>
      <c r="D36" s="837">
        <f>'4-非流动资产汇总'!D20</f>
        <v>0</v>
      </c>
      <c r="E36" s="835">
        <f t="shared" si="0"/>
        <v>0</v>
      </c>
      <c r="F36" s="32" t="str">
        <f t="shared" si="1"/>
        <v/>
      </c>
      <c r="G36" s="836"/>
    </row>
    <row r="37" ht="16.5" customHeight="1" spans="1:7">
      <c r="A37" s="833">
        <v>41</v>
      </c>
      <c r="B37" s="601" t="s">
        <v>475</v>
      </c>
      <c r="C37" s="837">
        <f>'4-非流动资产汇总'!C21</f>
        <v>9223813.93</v>
      </c>
      <c r="D37" s="837">
        <f>'4-非流动资产汇总'!D21</f>
        <v>31973399</v>
      </c>
      <c r="E37" s="835">
        <f t="shared" si="0"/>
        <v>22749585.07</v>
      </c>
      <c r="F37" s="32">
        <f t="shared" si="1"/>
        <v>246.639679016162</v>
      </c>
      <c r="G37" s="836"/>
    </row>
    <row r="38" ht="16.5" customHeight="1" spans="1:7">
      <c r="A38" s="833">
        <v>42</v>
      </c>
      <c r="B38" s="600" t="s">
        <v>476</v>
      </c>
      <c r="C38" s="837">
        <f>'4-非流动资产汇总'!C22</f>
        <v>4003747.29</v>
      </c>
      <c r="D38" s="837">
        <f>'4-非流动资产汇总'!D22</f>
        <v>25520581</v>
      </c>
      <c r="E38" s="835">
        <f t="shared" si="0"/>
        <v>21516833.71</v>
      </c>
      <c r="F38" s="32">
        <f t="shared" si="1"/>
        <v>537.417378058344</v>
      </c>
      <c r="G38" s="836"/>
    </row>
    <row r="39" ht="16.5" customHeight="1" spans="1:7">
      <c r="A39" s="833">
        <v>43</v>
      </c>
      <c r="B39" s="600" t="s">
        <v>472</v>
      </c>
      <c r="C39" s="837">
        <f>'4-非流动资产汇总'!C23</f>
        <v>221313.36</v>
      </c>
      <c r="D39" s="837">
        <f>'4-非流动资产汇总'!D23</f>
        <v>23189353</v>
      </c>
      <c r="E39" s="835">
        <f t="shared" si="0"/>
        <v>22968039.64</v>
      </c>
      <c r="F39" s="32">
        <f t="shared" si="1"/>
        <v>10378.0628697698</v>
      </c>
      <c r="G39" s="836"/>
    </row>
    <row r="40" ht="16.5" customHeight="1" spans="1:7">
      <c r="A40" s="833">
        <v>44</v>
      </c>
      <c r="B40" s="807" t="s">
        <v>473</v>
      </c>
      <c r="C40" s="837">
        <f>'4-非流动资产汇总'!C24</f>
        <v>3782433.93</v>
      </c>
      <c r="D40" s="837">
        <f>'4-非流动资产汇总'!D24</f>
        <v>2331228</v>
      </c>
      <c r="E40" s="835">
        <f t="shared" si="0"/>
        <v>-1451205.93</v>
      </c>
      <c r="F40" s="32">
        <f t="shared" si="1"/>
        <v>-38.3669868887836</v>
      </c>
      <c r="G40" s="836"/>
    </row>
    <row r="41" ht="16.5" customHeight="1" spans="1:7">
      <c r="A41" s="833">
        <v>45</v>
      </c>
      <c r="B41" s="807" t="s">
        <v>474</v>
      </c>
      <c r="C41" s="837">
        <f>'4-非流动资产汇总'!C25</f>
        <v>0</v>
      </c>
      <c r="D41" s="837">
        <f>'4-非流动资产汇总'!D25</f>
        <v>0</v>
      </c>
      <c r="E41" s="835">
        <f t="shared" si="0"/>
        <v>0</v>
      </c>
      <c r="F41" s="32" t="str">
        <f t="shared" si="1"/>
        <v/>
      </c>
      <c r="G41" s="836"/>
    </row>
    <row r="42" ht="16.5" customHeight="1" spans="1:7">
      <c r="A42" s="833">
        <v>46</v>
      </c>
      <c r="B42" s="601" t="s">
        <v>477</v>
      </c>
      <c r="C42" s="837">
        <f>'4-非流动资产汇总'!C26</f>
        <v>2626357.94</v>
      </c>
      <c r="D42" s="837">
        <f>'4-非流动资产汇总'!D26</f>
        <v>0</v>
      </c>
      <c r="E42" s="835">
        <f t="shared" si="0"/>
        <v>-2626357.94</v>
      </c>
      <c r="F42" s="32">
        <f t="shared" si="1"/>
        <v>-100</v>
      </c>
      <c r="G42" s="836"/>
    </row>
    <row r="43" ht="16.5" customHeight="1" spans="1:7">
      <c r="A43" s="833">
        <v>47</v>
      </c>
      <c r="B43" s="600" t="s">
        <v>478</v>
      </c>
      <c r="C43" s="837">
        <f>'4-非流动资产汇总'!C27</f>
        <v>1377389.35</v>
      </c>
      <c r="D43" s="837">
        <f>'4-非流动资产汇总'!D27</f>
        <v>25520581</v>
      </c>
      <c r="E43" s="835">
        <f t="shared" si="0"/>
        <v>24143191.65</v>
      </c>
      <c r="F43" s="32">
        <f t="shared" si="1"/>
        <v>1752.82258789063</v>
      </c>
      <c r="G43" s="836"/>
    </row>
    <row r="44" ht="16.5" customHeight="1" spans="1:7">
      <c r="A44" s="833">
        <v>48</v>
      </c>
      <c r="B44" s="600" t="s">
        <v>479</v>
      </c>
      <c r="C44" s="837">
        <f>'4-非流动资产汇总'!C28</f>
        <v>67089869.1600001</v>
      </c>
      <c r="D44" s="837">
        <f>'4-非流动资产汇总'!D28</f>
        <v>31206559</v>
      </c>
      <c r="E44" s="835">
        <f t="shared" si="0"/>
        <v>-35883310.1600001</v>
      </c>
      <c r="F44" s="32">
        <f t="shared" si="1"/>
        <v>-53.4854376812442</v>
      </c>
      <c r="G44" s="836"/>
    </row>
    <row r="45" ht="16.5" customHeight="1" spans="1:7">
      <c r="A45" s="833">
        <v>49</v>
      </c>
      <c r="B45" s="600" t="s">
        <v>480</v>
      </c>
      <c r="C45" s="837">
        <f>'4-非流动资产汇总'!C31</f>
        <v>0</v>
      </c>
      <c r="D45" s="837">
        <f>'4-非流动资产汇总'!D31</f>
        <v>0</v>
      </c>
      <c r="E45" s="835">
        <f t="shared" si="0"/>
        <v>0</v>
      </c>
      <c r="F45" s="32" t="str">
        <f t="shared" si="1"/>
        <v/>
      </c>
      <c r="G45" s="836"/>
    </row>
    <row r="46" ht="16.5" customHeight="1" spans="1:7">
      <c r="A46" s="833">
        <v>50</v>
      </c>
      <c r="B46" s="600" t="s">
        <v>481</v>
      </c>
      <c r="C46" s="837">
        <f>'4-非流动资产汇总'!C32</f>
        <v>0</v>
      </c>
      <c r="D46" s="837">
        <f>'4-非流动资产汇总'!D32</f>
        <v>0</v>
      </c>
      <c r="E46" s="835">
        <f t="shared" si="0"/>
        <v>0</v>
      </c>
      <c r="F46" s="32" t="str">
        <f t="shared" si="1"/>
        <v/>
      </c>
      <c r="G46" s="836"/>
    </row>
    <row r="47" ht="16.5" customHeight="1" spans="1:7">
      <c r="A47" s="833">
        <v>51</v>
      </c>
      <c r="B47" s="600" t="s">
        <v>482</v>
      </c>
      <c r="C47" s="837">
        <f>'4-非流动资产汇总'!C33</f>
        <v>0</v>
      </c>
      <c r="D47" s="837">
        <f>'4-非流动资产汇总'!D33</f>
        <v>0</v>
      </c>
      <c r="E47" s="835">
        <f t="shared" si="0"/>
        <v>0</v>
      </c>
      <c r="F47" s="32" t="str">
        <f t="shared" si="1"/>
        <v/>
      </c>
      <c r="G47" s="836"/>
    </row>
    <row r="48" ht="16.5" customHeight="1" spans="1:7">
      <c r="A48" s="833">
        <v>52</v>
      </c>
      <c r="B48" s="600" t="s">
        <v>483</v>
      </c>
      <c r="C48" s="837">
        <f>'4-非流动资产汇总'!C34</f>
        <v>0</v>
      </c>
      <c r="D48" s="837">
        <f>'4-非流动资产汇总'!D34</f>
        <v>0</v>
      </c>
      <c r="E48" s="835">
        <f t="shared" si="0"/>
        <v>0</v>
      </c>
      <c r="F48" s="32" t="str">
        <f t="shared" si="1"/>
        <v/>
      </c>
      <c r="G48" s="836"/>
    </row>
    <row r="49" ht="16.5" customHeight="1" spans="1:7">
      <c r="A49" s="833">
        <v>53</v>
      </c>
      <c r="B49" s="600" t="s">
        <v>484</v>
      </c>
      <c r="C49" s="837">
        <f>'4-非流动资产汇总'!C35</f>
        <v>41716400</v>
      </c>
      <c r="D49" s="837">
        <f>'4-非流动资产汇总'!D35</f>
        <v>62109600</v>
      </c>
      <c r="E49" s="835">
        <f t="shared" si="0"/>
        <v>20393200</v>
      </c>
      <c r="F49" s="32">
        <f t="shared" si="1"/>
        <v>48.8853304695515</v>
      </c>
      <c r="G49" s="836"/>
    </row>
    <row r="50" ht="16.5" customHeight="1" spans="1:7">
      <c r="A50" s="833">
        <v>54</v>
      </c>
      <c r="B50" s="600" t="s">
        <v>485</v>
      </c>
      <c r="C50" s="837">
        <f>'4-非流动资产汇总'!C36</f>
        <v>0</v>
      </c>
      <c r="D50" s="837">
        <f>'4-非流动资产汇总'!D36</f>
        <v>0</v>
      </c>
      <c r="E50" s="835">
        <f t="shared" si="0"/>
        <v>0</v>
      </c>
      <c r="F50" s="32" t="str">
        <f t="shared" si="1"/>
        <v/>
      </c>
      <c r="G50" s="836"/>
    </row>
    <row r="51" ht="16.5" customHeight="1" spans="1:7">
      <c r="A51" s="833">
        <v>55</v>
      </c>
      <c r="B51" s="600" t="s">
        <v>486</v>
      </c>
      <c r="C51" s="837">
        <f>'4-非流动资产汇总'!C37</f>
        <v>0</v>
      </c>
      <c r="D51" s="837">
        <f>'4-非流动资产汇总'!D37</f>
        <v>0</v>
      </c>
      <c r="E51" s="835">
        <f t="shared" si="0"/>
        <v>0</v>
      </c>
      <c r="F51" s="32" t="str">
        <f t="shared" si="1"/>
        <v/>
      </c>
      <c r="G51" s="836"/>
    </row>
    <row r="52" ht="16.5" customHeight="1" spans="1:7">
      <c r="A52" s="833">
        <v>56</v>
      </c>
      <c r="B52" s="600" t="s">
        <v>487</v>
      </c>
      <c r="C52" s="837">
        <f>'4-非流动资产汇总'!C38</f>
        <v>41716400</v>
      </c>
      <c r="D52" s="837">
        <f>'4-非流动资产汇总'!D38</f>
        <v>62109600</v>
      </c>
      <c r="E52" s="835">
        <f t="shared" si="0"/>
        <v>20393200</v>
      </c>
      <c r="F52" s="32">
        <f t="shared" si="1"/>
        <v>48.8853304695515</v>
      </c>
      <c r="G52" s="836"/>
    </row>
    <row r="53" ht="16.5" customHeight="1" spans="1:7">
      <c r="A53" s="833">
        <v>57</v>
      </c>
      <c r="B53" s="600" t="s">
        <v>488</v>
      </c>
      <c r="C53" s="837">
        <f>'4-非流动资产汇总'!C39</f>
        <v>0</v>
      </c>
      <c r="D53" s="837">
        <f>'4-非流动资产汇总'!D39</f>
        <v>0</v>
      </c>
      <c r="E53" s="835">
        <f t="shared" si="0"/>
        <v>0</v>
      </c>
      <c r="F53" s="32" t="str">
        <f t="shared" si="1"/>
        <v/>
      </c>
      <c r="G53" s="836"/>
    </row>
    <row r="54" ht="16.5" customHeight="1" spans="1:7">
      <c r="A54" s="833">
        <v>58</v>
      </c>
      <c r="B54" s="600" t="s">
        <v>489</v>
      </c>
      <c r="C54" s="837">
        <f>'4-非流动资产汇总'!C40</f>
        <v>0</v>
      </c>
      <c r="D54" s="837">
        <f>'4-非流动资产汇总'!D40</f>
        <v>0</v>
      </c>
      <c r="E54" s="835">
        <f t="shared" si="0"/>
        <v>0</v>
      </c>
      <c r="F54" s="32" t="str">
        <f t="shared" si="1"/>
        <v/>
      </c>
      <c r="G54" s="836"/>
    </row>
    <row r="55" ht="16.5" customHeight="1" spans="1:7">
      <c r="A55" s="833">
        <v>59</v>
      </c>
      <c r="B55" s="600" t="s">
        <v>490</v>
      </c>
      <c r="C55" s="837">
        <f>'4-非流动资产汇总'!C41</f>
        <v>0</v>
      </c>
      <c r="D55" s="837">
        <f>'4-非流动资产汇总'!D41</f>
        <v>0</v>
      </c>
      <c r="E55" s="835">
        <f t="shared" si="0"/>
        <v>0</v>
      </c>
      <c r="F55" s="32" t="str">
        <f t="shared" si="1"/>
        <v/>
      </c>
      <c r="G55" s="836"/>
    </row>
    <row r="56" ht="16.5" customHeight="1" spans="1:7">
      <c r="A56" s="833">
        <v>60</v>
      </c>
      <c r="B56" s="600" t="s">
        <v>491</v>
      </c>
      <c r="C56" s="837">
        <f>'4-非流动资产汇总'!C42</f>
        <v>0</v>
      </c>
      <c r="D56" s="837">
        <f>'4-非流动资产汇总'!D42</f>
        <v>0</v>
      </c>
      <c r="E56" s="835">
        <f t="shared" si="0"/>
        <v>0</v>
      </c>
      <c r="F56" s="32" t="str">
        <f t="shared" si="1"/>
        <v/>
      </c>
      <c r="G56" s="836"/>
    </row>
    <row r="57" ht="16.5" customHeight="1" spans="1:7">
      <c r="A57" s="833">
        <v>61</v>
      </c>
      <c r="B57" s="600" t="s">
        <v>492</v>
      </c>
      <c r="C57" s="837">
        <f>'4-非流动资产汇总'!C43</f>
        <v>0</v>
      </c>
      <c r="D57" s="837">
        <f>'4-非流动资产汇总'!D43</f>
        <v>0</v>
      </c>
      <c r="E57" s="835">
        <f t="shared" si="0"/>
        <v>0</v>
      </c>
      <c r="F57" s="32" t="str">
        <f t="shared" si="1"/>
        <v/>
      </c>
      <c r="G57" s="836"/>
    </row>
    <row r="58" s="825" customFormat="1" ht="16.5" customHeight="1" spans="1:7">
      <c r="A58" s="833">
        <v>62</v>
      </c>
      <c r="B58" s="839" t="s">
        <v>493</v>
      </c>
      <c r="C58" s="834">
        <f>C7+C25</f>
        <v>114947958.08</v>
      </c>
      <c r="D58" s="834">
        <f>D7+D25</f>
        <v>123769491.25</v>
      </c>
      <c r="E58" s="835">
        <f t="shared" si="0"/>
        <v>8821533.16999991</v>
      </c>
      <c r="F58" s="32">
        <f t="shared" si="1"/>
        <v>7.67437135669727</v>
      </c>
      <c r="G58" s="836"/>
    </row>
    <row r="59" s="825" customFormat="1" ht="16.5" customHeight="1" spans="1:7">
      <c r="A59" s="833">
        <v>63</v>
      </c>
      <c r="B59" s="839" t="s">
        <v>494</v>
      </c>
      <c r="C59" s="834">
        <f>C60+C61+C62+C63+C64+C65+C66+C67+C68+C69</f>
        <v>0</v>
      </c>
      <c r="D59" s="834">
        <f>D60+D61+D62+D63+D64+D65+D66+D67+D68+D69</f>
        <v>0</v>
      </c>
      <c r="E59" s="835">
        <f t="shared" si="0"/>
        <v>0</v>
      </c>
      <c r="F59" s="32" t="str">
        <f t="shared" si="1"/>
        <v/>
      </c>
      <c r="G59" s="836"/>
    </row>
    <row r="60" ht="16.5" customHeight="1" spans="1:7">
      <c r="A60" s="833">
        <v>64</v>
      </c>
      <c r="B60" s="600" t="s">
        <v>495</v>
      </c>
      <c r="C60" s="837">
        <f>'5-流动负债汇总'!C7</f>
        <v>0</v>
      </c>
      <c r="D60" s="837">
        <f>'5-流动负债汇总'!D7</f>
        <v>0</v>
      </c>
      <c r="E60" s="835">
        <f t="shared" si="0"/>
        <v>0</v>
      </c>
      <c r="F60" s="32" t="str">
        <f t="shared" si="1"/>
        <v/>
      </c>
      <c r="G60" s="836"/>
    </row>
    <row r="61" ht="16.5" customHeight="1" spans="1:7">
      <c r="A61" s="833">
        <v>65</v>
      </c>
      <c r="B61" s="600" t="s">
        <v>496</v>
      </c>
      <c r="C61" s="837">
        <f>'5-流动负债汇总'!C8</f>
        <v>0</v>
      </c>
      <c r="D61" s="837">
        <f>'5-流动负债汇总'!D8</f>
        <v>0</v>
      </c>
      <c r="E61" s="835">
        <f t="shared" si="0"/>
        <v>0</v>
      </c>
      <c r="F61" s="32" t="str">
        <f t="shared" si="1"/>
        <v/>
      </c>
      <c r="G61" s="836"/>
    </row>
    <row r="62" ht="16.5" customHeight="1" spans="1:7">
      <c r="A62" s="833">
        <v>67</v>
      </c>
      <c r="B62" s="600" t="s">
        <v>497</v>
      </c>
      <c r="C62" s="837">
        <f>'5-流动负债汇总'!C10+'5-流动负债汇总'!C9</f>
        <v>0</v>
      </c>
      <c r="D62" s="837">
        <f>'5-流动负债汇总'!D10+'5-流动负债汇总'!D9</f>
        <v>0</v>
      </c>
      <c r="E62" s="835">
        <f t="shared" si="0"/>
        <v>0</v>
      </c>
      <c r="F62" s="32" t="str">
        <f t="shared" si="1"/>
        <v/>
      </c>
      <c r="G62" s="836"/>
    </row>
    <row r="63" ht="16.5" customHeight="1" spans="1:7">
      <c r="A63" s="833">
        <v>68</v>
      </c>
      <c r="B63" s="600" t="s">
        <v>498</v>
      </c>
      <c r="C63" s="837">
        <f>'5-流动负债汇总'!C11</f>
        <v>0</v>
      </c>
      <c r="D63" s="837">
        <f>'5-流动负债汇总'!D11</f>
        <v>0</v>
      </c>
      <c r="E63" s="835">
        <f t="shared" si="0"/>
        <v>0</v>
      </c>
      <c r="F63" s="32" t="str">
        <f t="shared" si="1"/>
        <v/>
      </c>
      <c r="G63" s="836"/>
    </row>
    <row r="64" ht="16.5" customHeight="1" spans="1:7">
      <c r="A64" s="833">
        <v>69</v>
      </c>
      <c r="B64" s="838" t="s">
        <v>499</v>
      </c>
      <c r="C64" s="837">
        <f>'5-13合同负债'!ContractDebitBookValue</f>
        <v>0</v>
      </c>
      <c r="D64" s="837">
        <f>'5-13合同负债'!ContractDebitValuationPrice</f>
        <v>0</v>
      </c>
      <c r="E64" s="835">
        <f t="shared" si="0"/>
        <v>0</v>
      </c>
      <c r="F64" s="32" t="str">
        <f t="shared" si="1"/>
        <v/>
      </c>
      <c r="G64" s="836"/>
    </row>
    <row r="65" ht="16.5" customHeight="1" spans="1:7">
      <c r="A65" s="833">
        <v>70</v>
      </c>
      <c r="B65" s="600" t="s">
        <v>500</v>
      </c>
      <c r="C65" s="837">
        <f>'5-流动负债汇总'!C12</f>
        <v>0</v>
      </c>
      <c r="D65" s="837">
        <f>'5-流动负债汇总'!D12</f>
        <v>0</v>
      </c>
      <c r="E65" s="835">
        <f t="shared" si="0"/>
        <v>0</v>
      </c>
      <c r="F65" s="32" t="str">
        <f t="shared" si="1"/>
        <v/>
      </c>
      <c r="G65" s="836"/>
    </row>
    <row r="66" ht="16.5" customHeight="1" spans="1:7">
      <c r="A66" s="833">
        <v>71</v>
      </c>
      <c r="B66" s="600" t="s">
        <v>501</v>
      </c>
      <c r="C66" s="837">
        <f>'5-流动负债汇总'!C13</f>
        <v>0</v>
      </c>
      <c r="D66" s="837">
        <f>'5-流动负债汇总'!D13</f>
        <v>0</v>
      </c>
      <c r="E66" s="835">
        <f t="shared" si="0"/>
        <v>0</v>
      </c>
      <c r="F66" s="32" t="str">
        <f t="shared" si="1"/>
        <v/>
      </c>
      <c r="G66" s="836"/>
    </row>
    <row r="67" ht="16.5" customHeight="1" spans="1:7">
      <c r="A67" s="833">
        <v>72</v>
      </c>
      <c r="B67" s="600" t="s">
        <v>502</v>
      </c>
      <c r="C67" s="837">
        <f>'5-流动负债汇总'!C16+'5-流动负债汇总'!C14+'5-流动负债汇总'!C15</f>
        <v>0</v>
      </c>
      <c r="D67" s="837">
        <f>'5-流动负债汇总'!D16+'5-流动负债汇总'!D14+'5-流动负债汇总'!D15</f>
        <v>0</v>
      </c>
      <c r="E67" s="835">
        <f t="shared" ref="E67:E79" si="2">D67-C67</f>
        <v>0</v>
      </c>
      <c r="F67" s="32" t="str">
        <f t="shared" si="1"/>
        <v/>
      </c>
      <c r="G67" s="836"/>
    </row>
    <row r="68" ht="16.5" customHeight="1" spans="1:7">
      <c r="A68" s="833">
        <v>74</v>
      </c>
      <c r="B68" s="600" t="s">
        <v>503</v>
      </c>
      <c r="C68" s="837">
        <f>'5-流动负债汇总'!C17</f>
        <v>0</v>
      </c>
      <c r="D68" s="837">
        <f>'5-流动负债汇总'!D17</f>
        <v>0</v>
      </c>
      <c r="E68" s="835">
        <f t="shared" si="2"/>
        <v>0</v>
      </c>
      <c r="F68" s="32" t="str">
        <f t="shared" si="1"/>
        <v/>
      </c>
      <c r="G68" s="836"/>
    </row>
    <row r="69" ht="16.5" customHeight="1" spans="1:7">
      <c r="A69" s="833">
        <v>75</v>
      </c>
      <c r="B69" s="600" t="s">
        <v>504</v>
      </c>
      <c r="C69" s="837">
        <f>'5-流动负债汇总'!C18</f>
        <v>0</v>
      </c>
      <c r="D69" s="837">
        <f>'5-流动负债汇总'!D18</f>
        <v>0</v>
      </c>
      <c r="E69" s="835">
        <f t="shared" si="2"/>
        <v>0</v>
      </c>
      <c r="F69" s="32" t="str">
        <f t="shared" si="1"/>
        <v/>
      </c>
      <c r="G69" s="836"/>
    </row>
    <row r="70" s="825" customFormat="1" ht="16.5" customHeight="1" spans="1:7">
      <c r="A70" s="833">
        <v>76</v>
      </c>
      <c r="B70" s="839" t="s">
        <v>505</v>
      </c>
      <c r="C70" s="834">
        <f>'6-非流动负债汇总 '!C27</f>
        <v>0</v>
      </c>
      <c r="D70" s="834">
        <f>'6-非流动负债汇总 '!D27</f>
        <v>0</v>
      </c>
      <c r="E70" s="835">
        <f t="shared" si="2"/>
        <v>0</v>
      </c>
      <c r="F70" s="32" t="str">
        <f t="shared" si="1"/>
        <v/>
      </c>
      <c r="G70" s="836"/>
    </row>
    <row r="71" ht="16.5" customHeight="1" spans="1:7">
      <c r="A71" s="833">
        <v>77</v>
      </c>
      <c r="B71" s="600" t="s">
        <v>506</v>
      </c>
      <c r="C71" s="837">
        <f>'6-非流动负债汇总 '!C7</f>
        <v>0</v>
      </c>
      <c r="D71" s="837">
        <f>'6-非流动负债汇总 '!D7</f>
        <v>0</v>
      </c>
      <c r="E71" s="835">
        <f t="shared" si="2"/>
        <v>0</v>
      </c>
      <c r="F71" s="32" t="str">
        <f t="shared" si="1"/>
        <v/>
      </c>
      <c r="G71" s="836"/>
    </row>
    <row r="72" ht="16.5" customHeight="1" spans="1:7">
      <c r="A72" s="833">
        <v>78</v>
      </c>
      <c r="B72" s="838" t="s">
        <v>65</v>
      </c>
      <c r="C72" s="837">
        <f>'6-非流动负债汇总 '!C8</f>
        <v>0</v>
      </c>
      <c r="D72" s="837">
        <f>'6-非流动负债汇总 '!D8</f>
        <v>0</v>
      </c>
      <c r="E72" s="835">
        <f t="shared" si="2"/>
        <v>0</v>
      </c>
      <c r="F72" s="32" t="str">
        <f t="shared" ref="F72:F79" si="3">IF(C72=0,"",E72/ABS(C72)*100)</f>
        <v/>
      </c>
      <c r="G72" s="836"/>
    </row>
    <row r="73" ht="16.5" customHeight="1" spans="1:7">
      <c r="A73" s="833">
        <v>81</v>
      </c>
      <c r="B73" s="600" t="s">
        <v>507</v>
      </c>
      <c r="C73" s="837">
        <f>'6-非流动负债汇总 '!C9</f>
        <v>0</v>
      </c>
      <c r="D73" s="837">
        <f>'6-非流动负债汇总 '!D9</f>
        <v>0</v>
      </c>
      <c r="E73" s="835">
        <f t="shared" si="2"/>
        <v>0</v>
      </c>
      <c r="F73" s="32" t="str">
        <f t="shared" si="3"/>
        <v/>
      </c>
      <c r="G73" s="836"/>
    </row>
    <row r="74" ht="16.5" customHeight="1" spans="1:7">
      <c r="A74" s="833">
        <v>82</v>
      </c>
      <c r="B74" s="600" t="s">
        <v>508</v>
      </c>
      <c r="C74" s="837">
        <f>'6-非流动负债汇总 '!C10</f>
        <v>0</v>
      </c>
      <c r="D74" s="837">
        <f>'6-非流动负债汇总 '!D10</f>
        <v>0</v>
      </c>
      <c r="E74" s="835">
        <f t="shared" si="2"/>
        <v>0</v>
      </c>
      <c r="F74" s="32" t="str">
        <f t="shared" si="3"/>
        <v/>
      </c>
      <c r="G74" s="836"/>
    </row>
    <row r="75" ht="16.5" customHeight="1" spans="1:7">
      <c r="A75" s="833">
        <v>83</v>
      </c>
      <c r="B75" s="600" t="s">
        <v>509</v>
      </c>
      <c r="C75" s="837">
        <f>'6-非流动负债汇总 '!C11</f>
        <v>0</v>
      </c>
      <c r="D75" s="837">
        <f>'6-非流动负债汇总 '!D11</f>
        <v>0</v>
      </c>
      <c r="E75" s="835">
        <f t="shared" si="2"/>
        <v>0</v>
      </c>
      <c r="F75" s="32" t="str">
        <f t="shared" si="3"/>
        <v/>
      </c>
      <c r="G75" s="836"/>
    </row>
    <row r="76" ht="16.5" customHeight="1" spans="1:7">
      <c r="A76" s="833">
        <v>84</v>
      </c>
      <c r="B76" s="600" t="s">
        <v>510</v>
      </c>
      <c r="C76" s="837">
        <f>'6-非流动负债汇总 '!C12</f>
        <v>0</v>
      </c>
      <c r="D76" s="837">
        <f>'6-非流动负债汇总 '!D12</f>
        <v>0</v>
      </c>
      <c r="E76" s="835">
        <f t="shared" si="2"/>
        <v>0</v>
      </c>
      <c r="F76" s="32" t="str">
        <f t="shared" si="3"/>
        <v/>
      </c>
      <c r="G76" s="836"/>
    </row>
    <row r="77" ht="16.5" customHeight="1" spans="1:7">
      <c r="A77" s="833">
        <v>85</v>
      </c>
      <c r="B77" s="600" t="s">
        <v>511</v>
      </c>
      <c r="C77" s="837">
        <f>'6-非流动负债汇总 '!C13</f>
        <v>0</v>
      </c>
      <c r="D77" s="837">
        <f>'6-非流动负债汇总 '!D13</f>
        <v>0</v>
      </c>
      <c r="E77" s="835">
        <f t="shared" si="2"/>
        <v>0</v>
      </c>
      <c r="F77" s="32" t="str">
        <f t="shared" si="3"/>
        <v/>
      </c>
      <c r="G77" s="836"/>
    </row>
    <row r="78" s="825" customFormat="1" ht="16.5" customHeight="1" spans="1:7">
      <c r="A78" s="833">
        <v>86</v>
      </c>
      <c r="B78" s="839" t="s">
        <v>512</v>
      </c>
      <c r="C78" s="834">
        <f>C59+C70</f>
        <v>0</v>
      </c>
      <c r="D78" s="834">
        <f>D59+D70</f>
        <v>0</v>
      </c>
      <c r="E78" s="835">
        <f t="shared" si="2"/>
        <v>0</v>
      </c>
      <c r="F78" s="32" t="str">
        <f t="shared" si="3"/>
        <v/>
      </c>
      <c r="G78" s="836"/>
    </row>
    <row r="79" s="825" customFormat="1" ht="16.5" customHeight="1" spans="1:7">
      <c r="A79" s="833">
        <v>87</v>
      </c>
      <c r="B79" s="839" t="s">
        <v>513</v>
      </c>
      <c r="C79" s="834">
        <f>C58-C78</f>
        <v>114947958.08</v>
      </c>
      <c r="D79" s="834">
        <f>D58-D78</f>
        <v>123769491.25</v>
      </c>
      <c r="E79" s="835">
        <f t="shared" si="2"/>
        <v>8821533.16999991</v>
      </c>
      <c r="F79" s="32">
        <f t="shared" si="3"/>
        <v>7.67437135669727</v>
      </c>
      <c r="G79" s="836"/>
    </row>
    <row r="80" s="826" customFormat="1" ht="12.75" hidden="1" outlineLevel="1" spans="1:5">
      <c r="A80" s="840"/>
      <c r="B80" s="841" t="s">
        <v>514</v>
      </c>
      <c r="C80" s="842"/>
      <c r="D80" s="842"/>
      <c r="E80" s="816"/>
    </row>
    <row r="81" customHeight="1" collapsed="1" spans="6:7">
      <c r="F81" s="816" t="s">
        <v>437</v>
      </c>
      <c r="G81" s="19"/>
    </row>
    <row r="82" customHeight="1" spans="7:7">
      <c r="G82" s="843" t="s">
        <v>439</v>
      </c>
    </row>
  </sheetData>
  <mergeCells count="2">
    <mergeCell ref="A2:F2"/>
    <mergeCell ref="A3:F3"/>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&amp;R&amp;"宋体,常规"项目：&amp;"Times New Roman,常规"XXXX&amp;"宋体,常规"项目</oddHeader>
    <oddFooter>&amp;R&amp;"宋体,常规"&amp;10&amp;P/&amp;N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1"/>
  <sheetViews>
    <sheetView showGridLines="0" topLeftCell="A3" workbookViewId="0">
      <selection activeCell="A22" sqref="$A22:$XFD22"/>
    </sheetView>
  </sheetViews>
  <sheetFormatPr defaultColWidth="9" defaultRowHeight="15.75" customHeight="1" outlineLevelCol="6"/>
  <cols>
    <col min="1" max="1" width="23.75" style="3" customWidth="1"/>
    <col min="2" max="2" width="6.625" style="3" customWidth="1"/>
    <col min="3" max="5" width="21" style="3" customWidth="1"/>
    <col min="6" max="6" width="22.875" style="3" customWidth="1"/>
    <col min="7" max="7" width="2.625" style="3" customWidth="1"/>
    <col min="8" max="8" width="9" style="3"/>
    <col min="9" max="9" width="18.25" style="3" customWidth="1"/>
    <col min="10" max="16384" width="9" style="3"/>
  </cols>
  <sheetData>
    <row r="1" s="844" customFormat="1" ht="25.5" customHeight="1" spans="1:7">
      <c r="A1" s="812" t="s">
        <v>515</v>
      </c>
      <c r="B1" s="812"/>
      <c r="C1" s="812"/>
      <c r="D1" s="812"/>
      <c r="E1" s="812"/>
      <c r="F1" s="812"/>
      <c r="G1" s="812"/>
    </row>
    <row r="2" s="810" customFormat="1" customHeight="1" spans="1:7">
      <c r="A2" s="813" t="s">
        <v>516</v>
      </c>
      <c r="B2" s="813"/>
      <c r="C2" s="813"/>
      <c r="D2" s="813"/>
      <c r="E2" s="813"/>
      <c r="F2" s="813"/>
      <c r="G2" s="813"/>
    </row>
    <row r="3" s="810" customFormat="1" customHeight="1" spans="1:7">
      <c r="A3" s="813"/>
      <c r="B3" s="813"/>
      <c r="C3" s="813"/>
      <c r="D3" s="813"/>
      <c r="E3" s="813"/>
      <c r="F3" s="814" t="s">
        <v>411</v>
      </c>
      <c r="G3" s="814"/>
    </row>
    <row r="4" s="810" customFormat="1" customHeight="1" spans="1:7">
      <c r="A4" s="815" t="s">
        <v>360</v>
      </c>
      <c r="F4" s="816" t="s">
        <v>412</v>
      </c>
      <c r="G4" s="816"/>
    </row>
    <row r="5" s="5" customFormat="1" customHeight="1" spans="1:6">
      <c r="A5" s="802" t="s">
        <v>413</v>
      </c>
      <c r="B5" s="802"/>
      <c r="C5" s="41" t="s">
        <v>414</v>
      </c>
      <c r="D5" s="41" t="s">
        <v>415</v>
      </c>
      <c r="E5" s="41" t="s">
        <v>416</v>
      </c>
      <c r="F5" s="41" t="s">
        <v>417</v>
      </c>
    </row>
    <row r="6" s="5" customFormat="1" customHeight="1" spans="1:6">
      <c r="A6" s="802"/>
      <c r="B6" s="802"/>
      <c r="C6" s="41" t="s">
        <v>418</v>
      </c>
      <c r="D6" s="41" t="s">
        <v>419</v>
      </c>
      <c r="E6" s="41" t="s">
        <v>420</v>
      </c>
      <c r="F6" s="41" t="s">
        <v>421</v>
      </c>
    </row>
    <row r="7" customHeight="1" spans="1:7">
      <c r="A7" s="817" t="s">
        <v>422</v>
      </c>
      <c r="B7" s="374">
        <v>1</v>
      </c>
      <c r="C7" s="43">
        <v>476.43</v>
      </c>
      <c r="D7" s="43">
        <v>493.28</v>
      </c>
      <c r="E7" s="43">
        <v>16.85</v>
      </c>
      <c r="F7" s="43">
        <v>3.53672102932224</v>
      </c>
      <c r="G7" s="29"/>
    </row>
    <row r="8" customHeight="1" spans="1:7">
      <c r="A8" s="817" t="s">
        <v>423</v>
      </c>
      <c r="B8" s="818">
        <v>2</v>
      </c>
      <c r="C8" s="43">
        <v>11018.37</v>
      </c>
      <c r="D8" s="43">
        <v>11883.68</v>
      </c>
      <c r="E8" s="43">
        <v>865.310000000001</v>
      </c>
      <c r="F8" s="43">
        <v>7.85333946854209</v>
      </c>
      <c r="G8" s="29"/>
    </row>
    <row r="9" customHeight="1" spans="1:7">
      <c r="A9" s="819" t="s">
        <v>424</v>
      </c>
      <c r="B9" s="820">
        <v>3</v>
      </c>
      <c r="C9" s="43">
        <v>0</v>
      </c>
      <c r="D9" s="43">
        <v>0</v>
      </c>
      <c r="E9" s="43">
        <v>0</v>
      </c>
      <c r="F9" s="43" t="s">
        <v>517</v>
      </c>
      <c r="G9" s="29"/>
    </row>
    <row r="10" customHeight="1" spans="1:7">
      <c r="A10" s="821" t="s">
        <v>425</v>
      </c>
      <c r="B10" s="820">
        <v>4</v>
      </c>
      <c r="C10" s="43">
        <v>0</v>
      </c>
      <c r="D10" s="43">
        <v>0</v>
      </c>
      <c r="E10" s="43">
        <v>0</v>
      </c>
      <c r="F10" s="43" t="s">
        <v>517</v>
      </c>
      <c r="G10" s="29"/>
    </row>
    <row r="11" customHeight="1" spans="1:7">
      <c r="A11" s="821" t="s">
        <v>426</v>
      </c>
      <c r="B11" s="820">
        <v>5</v>
      </c>
      <c r="C11" s="43">
        <v>137.74</v>
      </c>
      <c r="D11" s="43">
        <v>2552.06</v>
      </c>
      <c r="E11" s="43">
        <v>2414.32</v>
      </c>
      <c r="F11" s="43">
        <v>1752.80964135327</v>
      </c>
      <c r="G11" s="29"/>
    </row>
    <row r="12" customHeight="1" spans="1:7">
      <c r="A12" s="821" t="s">
        <v>427</v>
      </c>
      <c r="B12" s="820">
        <v>6</v>
      </c>
      <c r="C12" s="43">
        <v>6708.99</v>
      </c>
      <c r="D12" s="43">
        <v>3120.66</v>
      </c>
      <c r="E12" s="43">
        <v>-3588.33</v>
      </c>
      <c r="F12" s="43">
        <v>-53.4853979511074</v>
      </c>
      <c r="G12" s="29"/>
    </row>
    <row r="13" customHeight="1" spans="1:7">
      <c r="A13" s="821" t="s">
        <v>428</v>
      </c>
      <c r="B13" s="820">
        <v>7</v>
      </c>
      <c r="C13" s="43">
        <v>0</v>
      </c>
      <c r="D13" s="43">
        <v>0</v>
      </c>
      <c r="E13" s="43">
        <v>0</v>
      </c>
      <c r="F13" s="43" t="s">
        <v>517</v>
      </c>
      <c r="G13" s="29"/>
    </row>
    <row r="14" customHeight="1" spans="1:7">
      <c r="A14" s="821" t="s">
        <v>429</v>
      </c>
      <c r="B14" s="820">
        <v>8</v>
      </c>
      <c r="C14" s="43">
        <v>4171.64</v>
      </c>
      <c r="D14" s="43">
        <v>6210.96</v>
      </c>
      <c r="E14" s="43">
        <v>2039.32</v>
      </c>
      <c r="F14" s="43">
        <v>48.8853304695515</v>
      </c>
      <c r="G14" s="29"/>
    </row>
    <row r="15" customHeight="1" spans="1:7">
      <c r="A15" s="821" t="s">
        <v>430</v>
      </c>
      <c r="B15" s="820">
        <v>9</v>
      </c>
      <c r="C15" s="43">
        <v>0</v>
      </c>
      <c r="D15" s="43">
        <v>0</v>
      </c>
      <c r="E15" s="43">
        <v>0</v>
      </c>
      <c r="F15" s="43" t="s">
        <v>517</v>
      </c>
      <c r="G15" s="29"/>
    </row>
    <row r="16" customHeight="1" spans="1:7">
      <c r="A16" s="821" t="s">
        <v>431</v>
      </c>
      <c r="B16" s="820">
        <v>10</v>
      </c>
      <c r="C16" s="43">
        <v>0</v>
      </c>
      <c r="D16" s="43">
        <v>0</v>
      </c>
      <c r="E16" s="43">
        <v>0</v>
      </c>
      <c r="F16" s="43" t="s">
        <v>517</v>
      </c>
      <c r="G16" s="29"/>
    </row>
    <row r="17" s="811" customFormat="1" customHeight="1" spans="1:7">
      <c r="A17" s="822" t="s">
        <v>432</v>
      </c>
      <c r="B17" s="374">
        <v>11</v>
      </c>
      <c r="C17" s="43">
        <v>11494.8</v>
      </c>
      <c r="D17" s="43">
        <v>12376.96</v>
      </c>
      <c r="E17" s="43">
        <v>882.160000000002</v>
      </c>
      <c r="F17" s="43">
        <v>7.67442669728922</v>
      </c>
      <c r="G17" s="29"/>
    </row>
    <row r="18" s="811" customFormat="1" customHeight="1" spans="1:7">
      <c r="A18" s="817" t="s">
        <v>433</v>
      </c>
      <c r="B18" s="374">
        <v>12</v>
      </c>
      <c r="C18" s="43">
        <v>0</v>
      </c>
      <c r="D18" s="43">
        <v>0</v>
      </c>
      <c r="E18" s="43">
        <v>0</v>
      </c>
      <c r="F18" s="43" t="s">
        <v>517</v>
      </c>
      <c r="G18" s="29"/>
    </row>
    <row r="19" s="811" customFormat="1" customHeight="1" spans="1:7">
      <c r="A19" s="817" t="s">
        <v>434</v>
      </c>
      <c r="B19" s="374">
        <v>13</v>
      </c>
      <c r="C19" s="43">
        <v>0</v>
      </c>
      <c r="D19" s="43">
        <v>0</v>
      </c>
      <c r="E19" s="43">
        <v>0</v>
      </c>
      <c r="F19" s="43" t="s">
        <v>517</v>
      </c>
      <c r="G19" s="29"/>
    </row>
    <row r="20" s="811" customFormat="1" customHeight="1" spans="1:7">
      <c r="A20" s="822" t="s">
        <v>435</v>
      </c>
      <c r="B20" s="374">
        <v>14</v>
      </c>
      <c r="C20" s="43">
        <v>0</v>
      </c>
      <c r="D20" s="43">
        <v>0</v>
      </c>
      <c r="E20" s="43">
        <v>0</v>
      </c>
      <c r="F20" s="43" t="s">
        <v>517</v>
      </c>
      <c r="G20" s="29"/>
    </row>
    <row r="21" s="811" customFormat="1" customHeight="1" spans="1:7">
      <c r="A21" s="822" t="s">
        <v>436</v>
      </c>
      <c r="B21" s="374">
        <v>15</v>
      </c>
      <c r="C21" s="43">
        <v>11494.8</v>
      </c>
      <c r="D21" s="43">
        <v>12376.96</v>
      </c>
      <c r="E21" s="43">
        <v>882.160000000002</v>
      </c>
      <c r="F21" s="43">
        <v>7.67442669728922</v>
      </c>
      <c r="G21" s="29"/>
    </row>
  </sheetData>
  <mergeCells count="3">
    <mergeCell ref="A1:F1"/>
    <mergeCell ref="A2:F2"/>
    <mergeCell ref="A5:B6"/>
  </mergeCells>
  <printOptions horizontalCentered="1"/>
  <pageMargins left="0.984251968503937" right="0.984251968503937" top="0.984251968503937" bottom="0.984251968503937" header="0.47244094488189" footer="0.354330708661417"/>
  <pageSetup paperSize="9" scale="98"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1"/>
  <sheetViews>
    <sheetView showGridLines="0" topLeftCell="A2" workbookViewId="0">
      <selection activeCell="A2" sqref="A2:F2"/>
    </sheetView>
  </sheetViews>
  <sheetFormatPr defaultColWidth="9" defaultRowHeight="15.75" customHeight="1" outlineLevelCol="5"/>
  <cols>
    <col min="1" max="1" width="8.75" style="3" customWidth="1"/>
    <col min="2" max="2" width="27.375" style="3" customWidth="1"/>
    <col min="3" max="5" width="18.625" style="3" customWidth="1"/>
    <col min="6" max="6" width="14.375" style="3" customWidth="1"/>
    <col min="7" max="7" width="12.125" style="3" customWidth="1"/>
    <col min="8" max="16384" width="9" style="3"/>
  </cols>
  <sheetData>
    <row r="1" customHeight="1" spans="1:1">
      <c r="A1" s="2" t="s">
        <v>409</v>
      </c>
    </row>
    <row r="2" s="20" customFormat="1" ht="30" customHeight="1" spans="1:6">
      <c r="A2" s="4" t="s">
        <v>518</v>
      </c>
      <c r="B2" s="4"/>
      <c r="C2" s="4"/>
      <c r="D2" s="4"/>
      <c r="E2" s="4"/>
      <c r="F2" s="4"/>
    </row>
    <row r="3" customHeight="1" spans="1:6">
      <c r="A3" s="5" t="s">
        <v>516</v>
      </c>
      <c r="B3" s="5"/>
      <c r="C3" s="5"/>
      <c r="D3" s="5"/>
      <c r="E3" s="5"/>
      <c r="F3" s="5"/>
    </row>
    <row r="4" ht="12.75" customHeight="1" spans="1:6">
      <c r="A4" s="5"/>
      <c r="B4" s="5"/>
      <c r="C4" s="5"/>
      <c r="D4" s="5"/>
      <c r="E4" s="5"/>
      <c r="F4" s="804" t="s">
        <v>442</v>
      </c>
    </row>
    <row r="5" ht="12" customHeight="1" spans="1:6">
      <c r="A5" s="69" t="s">
        <v>519</v>
      </c>
      <c r="F5" s="34" t="s">
        <v>361</v>
      </c>
    </row>
    <row r="6" s="5" customFormat="1" ht="16.5" customHeight="1" spans="1:6">
      <c r="A6" s="41" t="s">
        <v>444</v>
      </c>
      <c r="B6" s="564" t="s">
        <v>445</v>
      </c>
      <c r="C6" s="45" t="s">
        <v>414</v>
      </c>
      <c r="D6" s="41" t="s">
        <v>415</v>
      </c>
      <c r="E6" s="41" t="s">
        <v>416</v>
      </c>
      <c r="F6" s="41" t="s">
        <v>417</v>
      </c>
    </row>
    <row r="7" s="803" customFormat="1" ht="16.5" customHeight="1" spans="1:6">
      <c r="A7" s="374">
        <v>1</v>
      </c>
      <c r="B7" s="805" t="s">
        <v>447</v>
      </c>
      <c r="C7" s="806">
        <v>4764299.57</v>
      </c>
      <c r="D7" s="806">
        <v>4932751.25</v>
      </c>
      <c r="E7" s="43">
        <v>168451.680000002</v>
      </c>
      <c r="F7" s="32">
        <v>3.5357071385837</v>
      </c>
    </row>
    <row r="8" ht="16.5" customHeight="1" spans="1:6">
      <c r="A8" s="374">
        <v>2</v>
      </c>
      <c r="B8" s="600" t="s">
        <v>448</v>
      </c>
      <c r="C8" s="50">
        <v>200780.4</v>
      </c>
      <c r="D8" s="50">
        <v>200780.4</v>
      </c>
      <c r="E8" s="43">
        <v>0</v>
      </c>
      <c r="F8" s="32">
        <v>0</v>
      </c>
    </row>
    <row r="9" ht="16.5" customHeight="1" spans="1:6">
      <c r="A9" s="374">
        <v>3</v>
      </c>
      <c r="B9" s="600" t="s">
        <v>449</v>
      </c>
      <c r="C9" s="50">
        <v>0</v>
      </c>
      <c r="D9" s="50">
        <v>0</v>
      </c>
      <c r="E9" s="43">
        <v>0</v>
      </c>
      <c r="F9" s="32" t="s">
        <v>517</v>
      </c>
    </row>
    <row r="10" ht="16.5" customHeight="1" spans="1:6">
      <c r="A10" s="374">
        <v>4</v>
      </c>
      <c r="B10" s="600" t="s">
        <v>520</v>
      </c>
      <c r="C10" s="50">
        <v>0</v>
      </c>
      <c r="D10" s="50">
        <v>0</v>
      </c>
      <c r="E10" s="43">
        <v>0</v>
      </c>
      <c r="F10" s="32" t="s">
        <v>517</v>
      </c>
    </row>
    <row r="11" ht="16.5" customHeight="1" spans="1:6">
      <c r="A11" s="374">
        <v>5</v>
      </c>
      <c r="B11" s="600" t="s">
        <v>521</v>
      </c>
      <c r="C11" s="50">
        <v>0</v>
      </c>
      <c r="D11" s="50">
        <v>0</v>
      </c>
      <c r="E11" s="43">
        <v>0</v>
      </c>
      <c r="F11" s="32" t="s">
        <v>517</v>
      </c>
    </row>
    <row r="12" ht="16.5" customHeight="1" spans="1:6">
      <c r="A12" s="374">
        <v>6</v>
      </c>
      <c r="B12" s="600" t="s">
        <v>451</v>
      </c>
      <c r="C12" s="50">
        <v>0</v>
      </c>
      <c r="D12" s="50">
        <v>0</v>
      </c>
      <c r="E12" s="43">
        <v>0</v>
      </c>
      <c r="F12" s="32" t="s">
        <v>517</v>
      </c>
    </row>
    <row r="13" ht="16.5" customHeight="1" spans="1:6">
      <c r="A13" s="374">
        <v>7</v>
      </c>
      <c r="B13" s="600" t="s">
        <v>522</v>
      </c>
      <c r="C13" s="50">
        <v>0</v>
      </c>
      <c r="D13" s="50">
        <v>0</v>
      </c>
      <c r="E13" s="43">
        <v>0</v>
      </c>
      <c r="F13" s="32" t="s">
        <v>517</v>
      </c>
    </row>
    <row r="14" ht="16.5" customHeight="1" spans="1:6">
      <c r="A14" s="374">
        <v>8</v>
      </c>
      <c r="B14" s="600" t="s">
        <v>50</v>
      </c>
      <c r="C14" s="50">
        <v>431576.4</v>
      </c>
      <c r="D14" s="50">
        <v>431576.4</v>
      </c>
      <c r="E14" s="43">
        <v>0</v>
      </c>
      <c r="F14" s="32">
        <v>0</v>
      </c>
    </row>
    <row r="15" ht="16.5" customHeight="1" spans="1:6">
      <c r="A15" s="374">
        <v>9</v>
      </c>
      <c r="B15" s="600" t="s">
        <v>523</v>
      </c>
      <c r="C15" s="50">
        <v>0</v>
      </c>
      <c r="D15" s="50">
        <v>0</v>
      </c>
      <c r="E15" s="43">
        <v>0</v>
      </c>
      <c r="F15" s="32" t="s">
        <v>517</v>
      </c>
    </row>
    <row r="16" ht="16.5" customHeight="1" spans="1:6">
      <c r="A16" s="374">
        <v>10</v>
      </c>
      <c r="B16" s="600" t="s">
        <v>524</v>
      </c>
      <c r="C16" s="50">
        <v>0</v>
      </c>
      <c r="D16" s="50">
        <v>0</v>
      </c>
      <c r="E16" s="43">
        <v>0</v>
      </c>
      <c r="F16" s="32" t="s">
        <v>517</v>
      </c>
    </row>
    <row r="17" ht="16.5" customHeight="1" spans="1:6">
      <c r="A17" s="374">
        <v>11</v>
      </c>
      <c r="B17" s="600" t="s">
        <v>453</v>
      </c>
      <c r="C17" s="50">
        <v>3304698.45</v>
      </c>
      <c r="D17" s="50">
        <v>3244668.45</v>
      </c>
      <c r="E17" s="43">
        <v>-60030</v>
      </c>
      <c r="F17" s="32">
        <v>-1.81650461935491</v>
      </c>
    </row>
    <row r="18" ht="16.5" customHeight="1" spans="1:6">
      <c r="A18" s="374">
        <v>12</v>
      </c>
      <c r="B18" s="600" t="s">
        <v>451</v>
      </c>
      <c r="C18" s="50">
        <v>60030</v>
      </c>
      <c r="D18" s="50">
        <v>0</v>
      </c>
      <c r="E18" s="43">
        <v>-60030</v>
      </c>
      <c r="F18" s="32">
        <v>-100</v>
      </c>
    </row>
    <row r="19" ht="16.5" customHeight="1" spans="1:6">
      <c r="A19" s="374">
        <v>13</v>
      </c>
      <c r="B19" s="600" t="s">
        <v>454</v>
      </c>
      <c r="C19" s="50">
        <v>3244668.45</v>
      </c>
      <c r="D19" s="50">
        <v>3244668.45</v>
      </c>
      <c r="E19" s="43">
        <v>0</v>
      </c>
      <c r="F19" s="32">
        <v>0</v>
      </c>
    </row>
    <row r="20" ht="16.5" customHeight="1" spans="1:6">
      <c r="A20" s="374">
        <v>14</v>
      </c>
      <c r="B20" s="600" t="s">
        <v>455</v>
      </c>
      <c r="C20" s="50">
        <v>2665575.14</v>
      </c>
      <c r="D20" s="50">
        <v>1055726</v>
      </c>
      <c r="E20" s="43">
        <v>-1609849.14</v>
      </c>
      <c r="F20" s="32">
        <v>-60.3940633990156</v>
      </c>
    </row>
    <row r="21" ht="16.5" customHeight="1" spans="1:6">
      <c r="A21" s="374">
        <v>15</v>
      </c>
      <c r="B21" s="600" t="s">
        <v>456</v>
      </c>
      <c r="C21" s="50">
        <v>1778300.82</v>
      </c>
      <c r="D21" s="50">
        <v>0</v>
      </c>
      <c r="E21" s="43">
        <v>-1778300.82</v>
      </c>
      <c r="F21" s="32">
        <v>-100</v>
      </c>
    </row>
    <row r="22" ht="16.5" customHeight="1" spans="1:6">
      <c r="A22" s="374">
        <v>16</v>
      </c>
      <c r="B22" s="600" t="s">
        <v>457</v>
      </c>
      <c r="C22" s="50">
        <v>887274.319999998</v>
      </c>
      <c r="D22" s="50">
        <v>1055726</v>
      </c>
      <c r="E22" s="43">
        <v>168451.680000002</v>
      </c>
      <c r="F22" s="32">
        <v>18.9852987067182</v>
      </c>
    </row>
    <row r="23" ht="16.5" customHeight="1" spans="1:6">
      <c r="A23" s="374">
        <v>17</v>
      </c>
      <c r="B23" s="600" t="s">
        <v>461</v>
      </c>
      <c r="C23" s="50">
        <v>0</v>
      </c>
      <c r="D23" s="50">
        <v>0</v>
      </c>
      <c r="E23" s="43">
        <v>0</v>
      </c>
      <c r="F23" s="32" t="s">
        <v>517</v>
      </c>
    </row>
    <row r="24" ht="16.5" customHeight="1" spans="1:6">
      <c r="A24" s="374">
        <v>18</v>
      </c>
      <c r="B24" s="600" t="s">
        <v>462</v>
      </c>
      <c r="C24" s="50">
        <v>0</v>
      </c>
      <c r="D24" s="50">
        <v>0</v>
      </c>
      <c r="E24" s="43">
        <v>0</v>
      </c>
      <c r="F24" s="32" t="s">
        <v>517</v>
      </c>
    </row>
    <row r="25" s="803" customFormat="1" ht="16.5" customHeight="1" spans="1:6">
      <c r="A25" s="374">
        <v>19</v>
      </c>
      <c r="B25" s="805" t="s">
        <v>463</v>
      </c>
      <c r="C25" s="806">
        <v>110183658.51</v>
      </c>
      <c r="D25" s="806">
        <v>118836740</v>
      </c>
      <c r="E25" s="43">
        <v>8653081.48999991</v>
      </c>
      <c r="F25" s="32">
        <v>7.85332562651708</v>
      </c>
    </row>
    <row r="26" ht="16.5" customHeight="1" spans="1:6">
      <c r="A26" s="374">
        <v>20</v>
      </c>
      <c r="B26" s="600" t="s">
        <v>525</v>
      </c>
      <c r="C26" s="50">
        <v>0</v>
      </c>
      <c r="D26" s="50">
        <v>0</v>
      </c>
      <c r="E26" s="43">
        <v>0</v>
      </c>
      <c r="F26" s="32" t="s">
        <v>517</v>
      </c>
    </row>
    <row r="27" ht="16.5" customHeight="1" spans="1:6">
      <c r="A27" s="374">
        <v>21</v>
      </c>
      <c r="B27" s="600" t="s">
        <v>526</v>
      </c>
      <c r="C27" s="50">
        <v>0</v>
      </c>
      <c r="D27" s="50">
        <v>0</v>
      </c>
      <c r="E27" s="43">
        <v>0</v>
      </c>
      <c r="F27" s="32" t="s">
        <v>517</v>
      </c>
    </row>
    <row r="28" ht="16.5" customHeight="1" spans="1:6">
      <c r="A28" s="374">
        <v>22</v>
      </c>
      <c r="B28" s="601" t="s">
        <v>527</v>
      </c>
      <c r="C28" s="50">
        <v>0</v>
      </c>
      <c r="D28" s="50">
        <v>0</v>
      </c>
      <c r="E28" s="43">
        <v>0</v>
      </c>
      <c r="F28" s="32" t="s">
        <v>517</v>
      </c>
    </row>
    <row r="29" ht="16.5" customHeight="1" spans="1:6">
      <c r="A29" s="374">
        <v>23</v>
      </c>
      <c r="B29" s="600" t="s">
        <v>528</v>
      </c>
      <c r="C29" s="50">
        <v>0</v>
      </c>
      <c r="D29" s="50">
        <v>0</v>
      </c>
      <c r="E29" s="43">
        <v>0</v>
      </c>
      <c r="F29" s="32" t="s">
        <v>517</v>
      </c>
    </row>
    <row r="30" ht="16.5" customHeight="1" spans="1:6">
      <c r="A30" s="374">
        <v>24</v>
      </c>
      <c r="B30" s="600" t="s">
        <v>464</v>
      </c>
      <c r="C30" s="50">
        <v>0</v>
      </c>
      <c r="D30" s="50">
        <v>0</v>
      </c>
      <c r="E30" s="43">
        <v>0</v>
      </c>
      <c r="F30" s="32" t="s">
        <v>517</v>
      </c>
    </row>
    <row r="31" ht="16.5" customHeight="1" spans="1:6">
      <c r="A31" s="374">
        <v>25</v>
      </c>
      <c r="B31" s="600" t="s">
        <v>465</v>
      </c>
      <c r="C31" s="50">
        <v>0</v>
      </c>
      <c r="D31" s="50">
        <v>0</v>
      </c>
      <c r="E31" s="43">
        <v>0</v>
      </c>
      <c r="F31" s="32" t="s">
        <v>517</v>
      </c>
    </row>
    <row r="32" ht="16.5" customHeight="1" spans="1:6">
      <c r="A32" s="374">
        <v>26</v>
      </c>
      <c r="B32" s="600" t="s">
        <v>466</v>
      </c>
      <c r="C32" s="50">
        <v>0</v>
      </c>
      <c r="D32" s="50">
        <v>0</v>
      </c>
      <c r="E32" s="43">
        <v>0</v>
      </c>
      <c r="F32" s="32" t="s">
        <v>517</v>
      </c>
    </row>
    <row r="33" ht="16.5" customHeight="1" spans="1:6">
      <c r="A33" s="374">
        <v>27</v>
      </c>
      <c r="B33" s="600" t="s">
        <v>467</v>
      </c>
      <c r="C33" s="50">
        <v>0</v>
      </c>
      <c r="D33" s="50">
        <v>0</v>
      </c>
      <c r="E33" s="43">
        <v>0</v>
      </c>
      <c r="F33" s="32" t="s">
        <v>517</v>
      </c>
    </row>
    <row r="34" ht="16.5" customHeight="1" spans="1:6">
      <c r="A34" s="374">
        <v>28</v>
      </c>
      <c r="B34" s="600" t="s">
        <v>468</v>
      </c>
      <c r="C34" s="50">
        <v>0</v>
      </c>
      <c r="D34" s="50">
        <v>0</v>
      </c>
      <c r="E34" s="43">
        <v>0</v>
      </c>
      <c r="F34" s="32" t="s">
        <v>517</v>
      </c>
    </row>
    <row r="35" ht="16.5" customHeight="1" spans="1:6">
      <c r="A35" s="374">
        <v>29</v>
      </c>
      <c r="B35" s="600" t="s">
        <v>469</v>
      </c>
      <c r="C35" s="50">
        <v>0</v>
      </c>
      <c r="D35" s="50">
        <v>0</v>
      </c>
      <c r="E35" s="43">
        <v>0</v>
      </c>
      <c r="F35" s="32" t="s">
        <v>517</v>
      </c>
    </row>
    <row r="36" ht="16.5" customHeight="1" spans="1:6">
      <c r="A36" s="374">
        <v>30</v>
      </c>
      <c r="B36" s="600" t="s">
        <v>470</v>
      </c>
      <c r="C36" s="50">
        <v>0</v>
      </c>
      <c r="D36" s="50">
        <v>0</v>
      </c>
      <c r="E36" s="43">
        <v>0</v>
      </c>
      <c r="F36" s="32" t="s">
        <v>517</v>
      </c>
    </row>
    <row r="37" ht="16.5" customHeight="1" spans="1:6">
      <c r="A37" s="374">
        <v>31</v>
      </c>
      <c r="B37" s="600" t="s">
        <v>471</v>
      </c>
      <c r="C37" s="50">
        <v>13227561.22</v>
      </c>
      <c r="D37" s="50">
        <v>57493980</v>
      </c>
      <c r="E37" s="43">
        <v>44266418.78</v>
      </c>
      <c r="F37" s="32">
        <v>334.652911778396</v>
      </c>
    </row>
    <row r="38" ht="16.5" customHeight="1" spans="1:6">
      <c r="A38" s="374">
        <v>32</v>
      </c>
      <c r="B38" s="600" t="s">
        <v>472</v>
      </c>
      <c r="C38" s="50">
        <v>303504</v>
      </c>
      <c r="D38" s="50">
        <v>52946400</v>
      </c>
      <c r="E38" s="43">
        <v>52642896</v>
      </c>
      <c r="F38" s="32">
        <v>17345.0419104855</v>
      </c>
    </row>
    <row r="39" ht="16.5" customHeight="1" spans="1:6">
      <c r="A39" s="374">
        <v>33</v>
      </c>
      <c r="B39" s="807" t="s">
        <v>473</v>
      </c>
      <c r="C39" s="50">
        <v>12924057.22</v>
      </c>
      <c r="D39" s="50">
        <v>4547580</v>
      </c>
      <c r="E39" s="43">
        <v>-8376477.22</v>
      </c>
      <c r="F39" s="32">
        <v>-64.8130620084024</v>
      </c>
    </row>
    <row r="40" ht="16.5" customHeight="1" spans="1:6">
      <c r="A40" s="374">
        <v>34</v>
      </c>
      <c r="B40" s="807" t="s">
        <v>474</v>
      </c>
      <c r="C40" s="50">
        <v>0</v>
      </c>
      <c r="D40" s="50">
        <v>0</v>
      </c>
      <c r="E40" s="43">
        <v>0</v>
      </c>
      <c r="F40" s="32" t="s">
        <v>517</v>
      </c>
    </row>
    <row r="41" ht="16.5" customHeight="1" spans="1:6">
      <c r="A41" s="374">
        <v>35</v>
      </c>
      <c r="B41" s="601" t="s">
        <v>475</v>
      </c>
      <c r="C41" s="50">
        <v>9223813.93</v>
      </c>
      <c r="D41" s="50">
        <v>31973399</v>
      </c>
      <c r="E41" s="43">
        <v>22749585.07</v>
      </c>
      <c r="F41" s="32">
        <v>246.639679016162</v>
      </c>
    </row>
    <row r="42" ht="16.5" customHeight="1" spans="1:6">
      <c r="A42" s="374">
        <v>36</v>
      </c>
      <c r="B42" s="600" t="s">
        <v>476</v>
      </c>
      <c r="C42" s="50">
        <v>4003747.29</v>
      </c>
      <c r="D42" s="50">
        <v>25520581</v>
      </c>
      <c r="E42" s="43">
        <v>21516833.71</v>
      </c>
      <c r="F42" s="32">
        <v>537.417378058344</v>
      </c>
    </row>
    <row r="43" ht="16.5" customHeight="1" spans="1:6">
      <c r="A43" s="374">
        <v>37</v>
      </c>
      <c r="B43" s="600" t="s">
        <v>472</v>
      </c>
      <c r="C43" s="50">
        <v>221313.36</v>
      </c>
      <c r="D43" s="50">
        <v>23189353</v>
      </c>
      <c r="E43" s="43">
        <v>22968039.64</v>
      </c>
      <c r="F43" s="32">
        <v>10378.0628697698</v>
      </c>
    </row>
    <row r="44" ht="16.5" customHeight="1" spans="1:6">
      <c r="A44" s="374">
        <v>38</v>
      </c>
      <c r="B44" s="807" t="s">
        <v>473</v>
      </c>
      <c r="C44" s="50">
        <v>3782433.93</v>
      </c>
      <c r="D44" s="50">
        <v>2331228</v>
      </c>
      <c r="E44" s="43">
        <v>-1451205.93</v>
      </c>
      <c r="F44" s="32">
        <v>-38.3669868887836</v>
      </c>
    </row>
    <row r="45" ht="16.5" customHeight="1" spans="1:6">
      <c r="A45" s="374">
        <v>39</v>
      </c>
      <c r="B45" s="807" t="s">
        <v>474</v>
      </c>
      <c r="C45" s="50">
        <v>0</v>
      </c>
      <c r="D45" s="50">
        <v>0</v>
      </c>
      <c r="E45" s="43">
        <v>0</v>
      </c>
      <c r="F45" s="32" t="s">
        <v>517</v>
      </c>
    </row>
    <row r="46" ht="16.5" customHeight="1" spans="1:6">
      <c r="A46" s="374">
        <v>40</v>
      </c>
      <c r="B46" s="601" t="s">
        <v>477</v>
      </c>
      <c r="C46" s="50">
        <v>2626357.94</v>
      </c>
      <c r="D46" s="50">
        <v>0</v>
      </c>
      <c r="E46" s="43">
        <v>-2626357.94</v>
      </c>
      <c r="F46" s="32">
        <v>-100</v>
      </c>
    </row>
    <row r="47" ht="16.5" customHeight="1" spans="1:6">
      <c r="A47" s="374">
        <v>41</v>
      </c>
      <c r="B47" s="600" t="s">
        <v>478</v>
      </c>
      <c r="C47" s="50">
        <v>1377389.35</v>
      </c>
      <c r="D47" s="50">
        <v>25520581</v>
      </c>
      <c r="E47" s="43">
        <v>24143191.65</v>
      </c>
      <c r="F47" s="32">
        <v>1752.82258789063</v>
      </c>
    </row>
    <row r="48" ht="16.5" customHeight="1" spans="1:6">
      <c r="A48" s="374">
        <v>42</v>
      </c>
      <c r="B48" s="600" t="s">
        <v>479</v>
      </c>
      <c r="C48" s="50">
        <v>67089869.1600001</v>
      </c>
      <c r="D48" s="50">
        <v>31206559</v>
      </c>
      <c r="E48" s="43">
        <v>-35883310.1600001</v>
      </c>
      <c r="F48" s="32">
        <v>-53.4854376812442</v>
      </c>
    </row>
    <row r="49" ht="16.5" customHeight="1" spans="1:6">
      <c r="A49" s="374">
        <v>43</v>
      </c>
      <c r="B49" s="600" t="s">
        <v>529</v>
      </c>
      <c r="C49" s="50">
        <v>0</v>
      </c>
      <c r="D49" s="50">
        <v>0</v>
      </c>
      <c r="E49" s="43">
        <v>0</v>
      </c>
      <c r="F49" s="32" t="s">
        <v>517</v>
      </c>
    </row>
    <row r="50" ht="16.5" customHeight="1" spans="1:6">
      <c r="A50" s="374">
        <v>44</v>
      </c>
      <c r="B50" s="600" t="s">
        <v>530</v>
      </c>
      <c r="C50" s="50">
        <v>0</v>
      </c>
      <c r="D50" s="50">
        <v>0</v>
      </c>
      <c r="E50" s="43">
        <v>0</v>
      </c>
      <c r="F50" s="32" t="s">
        <v>517</v>
      </c>
    </row>
    <row r="51" ht="16.5" customHeight="1" spans="1:6">
      <c r="A51" s="374">
        <v>45</v>
      </c>
      <c r="B51" s="600" t="s">
        <v>480</v>
      </c>
      <c r="C51" s="50">
        <v>0</v>
      </c>
      <c r="D51" s="50">
        <v>0</v>
      </c>
      <c r="E51" s="43">
        <v>0</v>
      </c>
      <c r="F51" s="32" t="s">
        <v>517</v>
      </c>
    </row>
    <row r="52" ht="16.5" customHeight="1" spans="1:6">
      <c r="A52" s="374">
        <v>46</v>
      </c>
      <c r="B52" s="600" t="s">
        <v>481</v>
      </c>
      <c r="C52" s="50">
        <v>0</v>
      </c>
      <c r="D52" s="50">
        <v>0</v>
      </c>
      <c r="E52" s="43">
        <v>0</v>
      </c>
      <c r="F52" s="32" t="s">
        <v>517</v>
      </c>
    </row>
    <row r="53" ht="16.5" customHeight="1" spans="1:6">
      <c r="A53" s="374">
        <v>47</v>
      </c>
      <c r="B53" s="600" t="s">
        <v>482</v>
      </c>
      <c r="C53" s="50">
        <v>0</v>
      </c>
      <c r="D53" s="50">
        <v>0</v>
      </c>
      <c r="E53" s="43">
        <v>0</v>
      </c>
      <c r="F53" s="32" t="s">
        <v>517</v>
      </c>
    </row>
    <row r="54" ht="16.5" customHeight="1" spans="1:6">
      <c r="A54" s="374">
        <v>48</v>
      </c>
      <c r="B54" s="600" t="s">
        <v>483</v>
      </c>
      <c r="C54" s="50">
        <v>0</v>
      </c>
      <c r="D54" s="50">
        <v>0</v>
      </c>
      <c r="E54" s="43">
        <v>0</v>
      </c>
      <c r="F54" s="32" t="s">
        <v>517</v>
      </c>
    </row>
    <row r="55" ht="16.5" customHeight="1" spans="1:6">
      <c r="A55" s="374">
        <v>49</v>
      </c>
      <c r="B55" s="600" t="s">
        <v>484</v>
      </c>
      <c r="C55" s="50">
        <v>41716400</v>
      </c>
      <c r="D55" s="50">
        <v>62109600</v>
      </c>
      <c r="E55" s="43">
        <v>20393200</v>
      </c>
      <c r="F55" s="32">
        <v>48.8853304695515</v>
      </c>
    </row>
    <row r="56" ht="16.5" customHeight="1" spans="1:6">
      <c r="A56" s="374">
        <v>50</v>
      </c>
      <c r="B56" s="600" t="s">
        <v>485</v>
      </c>
      <c r="C56" s="50">
        <v>0</v>
      </c>
      <c r="D56" s="50">
        <v>0</v>
      </c>
      <c r="E56" s="43">
        <v>0</v>
      </c>
      <c r="F56" s="32" t="s">
        <v>517</v>
      </c>
    </row>
    <row r="57" ht="16.5" customHeight="1" spans="1:6">
      <c r="A57" s="374">
        <v>51</v>
      </c>
      <c r="B57" s="600" t="s">
        <v>486</v>
      </c>
      <c r="C57" s="50">
        <v>0</v>
      </c>
      <c r="D57" s="50">
        <v>0</v>
      </c>
      <c r="E57" s="43">
        <v>0</v>
      </c>
      <c r="F57" s="32" t="s">
        <v>517</v>
      </c>
    </row>
    <row r="58" ht="16.5" customHeight="1" spans="1:6">
      <c r="A58" s="374">
        <v>52</v>
      </c>
      <c r="B58" s="600" t="s">
        <v>487</v>
      </c>
      <c r="C58" s="50">
        <v>41716400</v>
      </c>
      <c r="D58" s="50">
        <v>62109600</v>
      </c>
      <c r="E58" s="43">
        <v>20393200</v>
      </c>
      <c r="F58" s="32">
        <v>48.8853304695515</v>
      </c>
    </row>
    <row r="59" ht="16.5" customHeight="1" spans="1:6">
      <c r="A59" s="374">
        <v>53</v>
      </c>
      <c r="B59" s="600" t="s">
        <v>488</v>
      </c>
      <c r="C59" s="50">
        <v>0</v>
      </c>
      <c r="D59" s="50">
        <v>0</v>
      </c>
      <c r="E59" s="43">
        <v>0</v>
      </c>
      <c r="F59" s="32" t="s">
        <v>517</v>
      </c>
    </row>
    <row r="60" ht="16.5" customHeight="1" spans="1:6">
      <c r="A60" s="374">
        <v>54</v>
      </c>
      <c r="B60" s="600" t="s">
        <v>489</v>
      </c>
      <c r="C60" s="50">
        <v>0</v>
      </c>
      <c r="D60" s="50">
        <v>0</v>
      </c>
      <c r="E60" s="43">
        <v>0</v>
      </c>
      <c r="F60" s="32" t="s">
        <v>517</v>
      </c>
    </row>
    <row r="61" ht="16.5" customHeight="1" spans="1:6">
      <c r="A61" s="374">
        <v>55</v>
      </c>
      <c r="B61" s="600" t="s">
        <v>490</v>
      </c>
      <c r="C61" s="50">
        <v>0</v>
      </c>
      <c r="D61" s="50">
        <v>0</v>
      </c>
      <c r="E61" s="43">
        <v>0</v>
      </c>
      <c r="F61" s="32" t="s">
        <v>517</v>
      </c>
    </row>
    <row r="62" ht="16.5" customHeight="1" spans="1:6">
      <c r="A62" s="374">
        <v>56</v>
      </c>
      <c r="B62" s="600" t="s">
        <v>491</v>
      </c>
      <c r="C62" s="50">
        <v>0</v>
      </c>
      <c r="D62" s="50">
        <v>0</v>
      </c>
      <c r="E62" s="43">
        <v>0</v>
      </c>
      <c r="F62" s="32" t="s">
        <v>517</v>
      </c>
    </row>
    <row r="63" ht="16.5" customHeight="1" spans="1:6">
      <c r="A63" s="374">
        <v>57</v>
      </c>
      <c r="B63" s="600" t="s">
        <v>492</v>
      </c>
      <c r="C63" s="50">
        <v>0</v>
      </c>
      <c r="D63" s="50">
        <v>0</v>
      </c>
      <c r="E63" s="43">
        <v>0</v>
      </c>
      <c r="F63" s="32" t="s">
        <v>517</v>
      </c>
    </row>
    <row r="64" s="803" customFormat="1" ht="16.5" customHeight="1" spans="1:6">
      <c r="A64" s="374">
        <v>58</v>
      </c>
      <c r="B64" s="808" t="s">
        <v>493</v>
      </c>
      <c r="C64" s="806">
        <v>114947958.08</v>
      </c>
      <c r="D64" s="806">
        <v>123769491.25</v>
      </c>
      <c r="E64" s="43">
        <v>8821533.16999991</v>
      </c>
      <c r="F64" s="32">
        <v>7.67437135669727</v>
      </c>
    </row>
    <row r="65" s="803" customFormat="1" ht="16.5" customHeight="1" spans="1:6">
      <c r="A65" s="374">
        <v>59</v>
      </c>
      <c r="B65" s="808" t="s">
        <v>494</v>
      </c>
      <c r="C65" s="806">
        <v>0</v>
      </c>
      <c r="D65" s="806">
        <v>0</v>
      </c>
      <c r="E65" s="43">
        <v>0</v>
      </c>
      <c r="F65" s="32" t="s">
        <v>517</v>
      </c>
    </row>
    <row r="66" ht="16.5" customHeight="1" spans="1:6">
      <c r="A66" s="374">
        <v>60</v>
      </c>
      <c r="B66" s="600" t="s">
        <v>495</v>
      </c>
      <c r="C66" s="50">
        <v>0</v>
      </c>
      <c r="D66" s="50">
        <v>0</v>
      </c>
      <c r="E66" s="43">
        <v>0</v>
      </c>
      <c r="F66" s="32" t="s">
        <v>517</v>
      </c>
    </row>
    <row r="67" ht="16.5" customHeight="1" spans="1:6">
      <c r="A67" s="374">
        <v>61</v>
      </c>
      <c r="B67" s="600" t="s">
        <v>496</v>
      </c>
      <c r="C67" s="50">
        <v>0</v>
      </c>
      <c r="D67" s="50">
        <v>0</v>
      </c>
      <c r="E67" s="43">
        <v>0</v>
      </c>
      <c r="F67" s="32" t="s">
        <v>517</v>
      </c>
    </row>
    <row r="68" ht="16.5" customHeight="1" spans="1:6">
      <c r="A68" s="374">
        <v>62</v>
      </c>
      <c r="B68" s="600" t="s">
        <v>531</v>
      </c>
      <c r="C68" s="50">
        <v>0</v>
      </c>
      <c r="D68" s="50">
        <v>0</v>
      </c>
      <c r="E68" s="43">
        <v>0</v>
      </c>
      <c r="F68" s="32" t="s">
        <v>517</v>
      </c>
    </row>
    <row r="69" ht="16.5" customHeight="1" spans="1:6">
      <c r="A69" s="374">
        <v>63</v>
      </c>
      <c r="B69" s="600" t="s">
        <v>532</v>
      </c>
      <c r="C69" s="50">
        <v>0</v>
      </c>
      <c r="D69" s="50">
        <v>0</v>
      </c>
      <c r="E69" s="43">
        <v>0</v>
      </c>
      <c r="F69" s="32" t="s">
        <v>517</v>
      </c>
    </row>
    <row r="70" ht="16.5" customHeight="1" spans="1:6">
      <c r="A70" s="374">
        <v>64</v>
      </c>
      <c r="B70" s="600" t="s">
        <v>498</v>
      </c>
      <c r="C70" s="50">
        <v>0</v>
      </c>
      <c r="D70" s="50">
        <v>0</v>
      </c>
      <c r="E70" s="43">
        <v>0</v>
      </c>
      <c r="F70" s="32" t="s">
        <v>517</v>
      </c>
    </row>
    <row r="71" ht="16.5" customHeight="1" spans="1:6">
      <c r="A71" s="374">
        <v>65</v>
      </c>
      <c r="B71" s="600" t="s">
        <v>500</v>
      </c>
      <c r="C71" s="50">
        <v>0</v>
      </c>
      <c r="D71" s="50">
        <v>0</v>
      </c>
      <c r="E71" s="43">
        <v>0</v>
      </c>
      <c r="F71" s="32" t="s">
        <v>517</v>
      </c>
    </row>
    <row r="72" ht="16.5" customHeight="1" spans="1:6">
      <c r="A72" s="374">
        <v>66</v>
      </c>
      <c r="B72" s="600" t="s">
        <v>501</v>
      </c>
      <c r="C72" s="50">
        <v>0</v>
      </c>
      <c r="D72" s="50">
        <v>0</v>
      </c>
      <c r="E72" s="43">
        <v>0</v>
      </c>
      <c r="F72" s="32" t="s">
        <v>517</v>
      </c>
    </row>
    <row r="73" ht="16.5" customHeight="1" spans="1:6">
      <c r="A73" s="374">
        <v>67</v>
      </c>
      <c r="B73" s="600" t="s">
        <v>533</v>
      </c>
      <c r="C73" s="50">
        <v>0</v>
      </c>
      <c r="D73" s="50">
        <v>0</v>
      </c>
      <c r="E73" s="43">
        <v>0</v>
      </c>
      <c r="F73" s="32" t="s">
        <v>517</v>
      </c>
    </row>
    <row r="74" ht="16.5" customHeight="1" spans="1:6">
      <c r="A74" s="374">
        <v>68</v>
      </c>
      <c r="B74" s="600" t="s">
        <v>534</v>
      </c>
      <c r="C74" s="50">
        <v>0</v>
      </c>
      <c r="D74" s="50">
        <v>0</v>
      </c>
      <c r="E74" s="43">
        <v>0</v>
      </c>
      <c r="F74" s="32" t="s">
        <v>517</v>
      </c>
    </row>
    <row r="75" ht="16.5" customHeight="1" spans="1:6">
      <c r="A75" s="374">
        <v>69</v>
      </c>
      <c r="B75" s="600" t="s">
        <v>502</v>
      </c>
      <c r="C75" s="50">
        <v>0</v>
      </c>
      <c r="D75" s="50">
        <v>0</v>
      </c>
      <c r="E75" s="43">
        <v>0</v>
      </c>
      <c r="F75" s="32" t="s">
        <v>517</v>
      </c>
    </row>
    <row r="76" ht="16.5" customHeight="1" spans="1:6">
      <c r="A76" s="374">
        <v>70</v>
      </c>
      <c r="B76" s="600" t="s">
        <v>503</v>
      </c>
      <c r="C76" s="50">
        <v>0</v>
      </c>
      <c r="D76" s="50">
        <v>0</v>
      </c>
      <c r="E76" s="43">
        <v>0</v>
      </c>
      <c r="F76" s="32" t="s">
        <v>517</v>
      </c>
    </row>
    <row r="77" ht="16.5" customHeight="1" spans="1:6">
      <c r="A77" s="374">
        <v>71</v>
      </c>
      <c r="B77" s="600" t="s">
        <v>504</v>
      </c>
      <c r="C77" s="50">
        <v>0</v>
      </c>
      <c r="D77" s="50">
        <v>0</v>
      </c>
      <c r="E77" s="43">
        <v>0</v>
      </c>
      <c r="F77" s="32" t="s">
        <v>517</v>
      </c>
    </row>
    <row r="78" s="803" customFormat="1" ht="16.5" customHeight="1" spans="1:6">
      <c r="A78" s="374">
        <v>72</v>
      </c>
      <c r="B78" s="808" t="s">
        <v>505</v>
      </c>
      <c r="C78" s="806">
        <v>0</v>
      </c>
      <c r="D78" s="806">
        <v>0</v>
      </c>
      <c r="E78" s="43">
        <v>0</v>
      </c>
      <c r="F78" s="32" t="s">
        <v>517</v>
      </c>
    </row>
    <row r="79" ht="16.5" customHeight="1" spans="1:6">
      <c r="A79" s="374">
        <v>73</v>
      </c>
      <c r="B79" s="600" t="s">
        <v>506</v>
      </c>
      <c r="C79" s="50">
        <v>0</v>
      </c>
      <c r="D79" s="50">
        <v>0</v>
      </c>
      <c r="E79" s="43">
        <v>0</v>
      </c>
      <c r="F79" s="32" t="s">
        <v>517</v>
      </c>
    </row>
    <row r="80" ht="16.5" customHeight="1" spans="1:6">
      <c r="A80" s="374">
        <v>74</v>
      </c>
      <c r="B80" s="600" t="s">
        <v>535</v>
      </c>
      <c r="C80" s="50">
        <v>0</v>
      </c>
      <c r="D80" s="50">
        <v>0</v>
      </c>
      <c r="E80" s="43">
        <v>0</v>
      </c>
      <c r="F80" s="32" t="s">
        <v>517</v>
      </c>
    </row>
    <row r="81" ht="16.5" customHeight="1" spans="1:6">
      <c r="A81" s="374">
        <v>75</v>
      </c>
      <c r="B81" s="600" t="s">
        <v>507</v>
      </c>
      <c r="C81" s="50">
        <v>0</v>
      </c>
      <c r="D81" s="50">
        <v>0</v>
      </c>
      <c r="E81" s="43">
        <v>0</v>
      </c>
      <c r="F81" s="32" t="s">
        <v>517</v>
      </c>
    </row>
    <row r="82" ht="16.5" customHeight="1" spans="1:6">
      <c r="A82" s="374">
        <v>76</v>
      </c>
      <c r="B82" s="600" t="s">
        <v>508</v>
      </c>
      <c r="C82" s="50">
        <v>0</v>
      </c>
      <c r="D82" s="50">
        <v>0</v>
      </c>
      <c r="E82" s="43">
        <v>0</v>
      </c>
      <c r="F82" s="32" t="s">
        <v>517</v>
      </c>
    </row>
    <row r="83" ht="16.5" customHeight="1" spans="1:6">
      <c r="A83" s="374">
        <v>77</v>
      </c>
      <c r="B83" s="600" t="s">
        <v>509</v>
      </c>
      <c r="C83" s="50">
        <v>0</v>
      </c>
      <c r="D83" s="50">
        <v>0</v>
      </c>
      <c r="E83" s="43">
        <v>0</v>
      </c>
      <c r="F83" s="32" t="s">
        <v>517</v>
      </c>
    </row>
    <row r="84" ht="16.5" customHeight="1" spans="1:6">
      <c r="A84" s="374">
        <v>78</v>
      </c>
      <c r="B84" s="600" t="s">
        <v>510</v>
      </c>
      <c r="C84" s="50">
        <v>0</v>
      </c>
      <c r="D84" s="50">
        <v>0</v>
      </c>
      <c r="E84" s="43">
        <v>0</v>
      </c>
      <c r="F84" s="32" t="s">
        <v>517</v>
      </c>
    </row>
    <row r="85" ht="16.5" customHeight="1" spans="1:6">
      <c r="A85" s="374">
        <v>79</v>
      </c>
      <c r="B85" s="600" t="s">
        <v>511</v>
      </c>
      <c r="C85" s="50">
        <v>0</v>
      </c>
      <c r="D85" s="50">
        <v>0</v>
      </c>
      <c r="E85" s="43">
        <v>0</v>
      </c>
      <c r="F85" s="32" t="s">
        <v>517</v>
      </c>
    </row>
    <row r="86" s="803" customFormat="1" ht="16.5" customHeight="1" spans="1:6">
      <c r="A86" s="374">
        <v>80</v>
      </c>
      <c r="B86" s="808" t="s">
        <v>512</v>
      </c>
      <c r="C86" s="806">
        <v>0</v>
      </c>
      <c r="D86" s="806">
        <v>0</v>
      </c>
      <c r="E86" s="43">
        <v>0</v>
      </c>
      <c r="F86" s="32" t="s">
        <v>517</v>
      </c>
    </row>
    <row r="87" s="803" customFormat="1" ht="16.5" customHeight="1" spans="1:6">
      <c r="A87" s="374">
        <v>81</v>
      </c>
      <c r="B87" s="808" t="s">
        <v>513</v>
      </c>
      <c r="C87" s="806">
        <v>114947958.08</v>
      </c>
      <c r="D87" s="806">
        <v>123769491.25</v>
      </c>
      <c r="E87" s="43">
        <v>8821533.16999991</v>
      </c>
      <c r="F87" s="32">
        <v>7.67437135669727</v>
      </c>
    </row>
    <row r="88" s="803" customFormat="1" ht="16.5" hidden="1" customHeight="1" outlineLevel="1" spans="1:6">
      <c r="A88" s="374">
        <v>82</v>
      </c>
      <c r="B88" s="809" t="s">
        <v>536</v>
      </c>
      <c r="C88" s="806">
        <v>114947958.08</v>
      </c>
      <c r="D88" s="806">
        <v>123769491.25</v>
      </c>
      <c r="E88" s="43">
        <v>8821533.16999991</v>
      </c>
      <c r="F88" s="32">
        <v>7.67437135669727</v>
      </c>
    </row>
    <row r="89" s="803" customFormat="1" ht="16.5" hidden="1" customHeight="1" outlineLevel="1" spans="1:6">
      <c r="A89" s="374">
        <v>83</v>
      </c>
      <c r="B89" s="809" t="s">
        <v>537</v>
      </c>
      <c r="C89" s="806"/>
      <c r="D89" s="806"/>
      <c r="E89" s="43">
        <v>0</v>
      </c>
      <c r="F89" s="32" t="s">
        <v>517</v>
      </c>
    </row>
    <row r="90" s="803" customFormat="1" ht="16.5" hidden="1" customHeight="1" outlineLevel="1" spans="1:6">
      <c r="A90" s="374">
        <v>84</v>
      </c>
      <c r="B90" s="809" t="s">
        <v>538</v>
      </c>
      <c r="C90" s="806"/>
      <c r="D90" s="806"/>
      <c r="E90" s="43">
        <v>0</v>
      </c>
      <c r="F90" s="32" t="s">
        <v>517</v>
      </c>
    </row>
    <row r="91" customHeight="1" collapsed="1"/>
  </sheetData>
  <mergeCells count="2">
    <mergeCell ref="A2:F2"/>
    <mergeCell ref="A3:F3"/>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&amp;L&amp;"Arial Narrow,常规"&amp;10填表人：
填表日期：&amp;C&amp;"Arial Narrow,常规"&amp;10第&amp;P页，共&amp;N页&amp;R&amp;"宋体,常规"&amp;10&amp;P/&amp;N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
  <sheetViews>
    <sheetView showGridLines="0" topLeftCell="A5" workbookViewId="0">
      <selection activeCell="A5" sqref="A5:C5"/>
    </sheetView>
  </sheetViews>
  <sheetFormatPr defaultColWidth="9" defaultRowHeight="15.75" customHeight="1" outlineLevelCol="6"/>
  <cols>
    <col min="1" max="1" width="7.5" style="3" customWidth="1"/>
    <col min="2" max="2" width="24.125" style="3" customWidth="1"/>
    <col min="3" max="6" width="18.625" style="3" customWidth="1"/>
    <col min="7" max="16384" width="9" style="3"/>
  </cols>
  <sheetData>
    <row r="1" customHeight="1" spans="1:1">
      <c r="A1" s="2" t="s">
        <v>409</v>
      </c>
    </row>
    <row r="2" s="20" customFormat="1" ht="30" customHeight="1" spans="1:6">
      <c r="A2" s="4" t="s">
        <v>539</v>
      </c>
      <c r="B2" s="4"/>
      <c r="C2" s="4"/>
      <c r="D2" s="4"/>
      <c r="E2" s="4"/>
      <c r="F2" s="4"/>
    </row>
    <row r="3" customHeight="1" spans="1:6">
      <c r="A3" s="5" t="s">
        <v>516</v>
      </c>
      <c r="B3" s="5"/>
      <c r="C3" s="5"/>
      <c r="D3" s="5"/>
      <c r="E3" s="5"/>
      <c r="F3" s="5"/>
    </row>
    <row r="4" ht="14.1" customHeight="1" spans="4:6">
      <c r="D4" s="5"/>
      <c r="E4" s="5"/>
      <c r="F4" s="29" t="s">
        <v>540</v>
      </c>
    </row>
    <row r="5" customHeight="1" spans="1:6">
      <c r="A5" s="800" t="s">
        <v>519</v>
      </c>
      <c r="B5" s="6"/>
      <c r="C5" s="6"/>
      <c r="F5" s="801" t="s">
        <v>541</v>
      </c>
    </row>
    <row r="6" s="5" customFormat="1" customHeight="1" spans="1:6">
      <c r="A6" s="802" t="s">
        <v>542</v>
      </c>
      <c r="B6" s="802" t="s">
        <v>445</v>
      </c>
      <c r="C6" s="564" t="s">
        <v>543</v>
      </c>
      <c r="D6" s="802" t="s">
        <v>544</v>
      </c>
      <c r="E6" s="802" t="s">
        <v>545</v>
      </c>
      <c r="F6" s="802" t="s">
        <v>546</v>
      </c>
    </row>
    <row r="7" customHeight="1" spans="1:6">
      <c r="A7" s="44" t="s">
        <v>547</v>
      </c>
      <c r="B7" s="353" t="s">
        <v>548</v>
      </c>
      <c r="C7" s="50">
        <v>200780.4</v>
      </c>
      <c r="D7" s="50">
        <v>200780.4</v>
      </c>
      <c r="E7" s="43">
        <v>0</v>
      </c>
      <c r="F7" s="32">
        <v>0</v>
      </c>
    </row>
    <row r="8" customHeight="1" spans="1:6">
      <c r="A8" s="44" t="s">
        <v>549</v>
      </c>
      <c r="B8" s="353" t="s">
        <v>550</v>
      </c>
      <c r="C8" s="50">
        <v>0</v>
      </c>
      <c r="D8" s="50">
        <v>0</v>
      </c>
      <c r="E8" s="43">
        <v>0</v>
      </c>
      <c r="F8" s="32" t="s">
        <v>517</v>
      </c>
    </row>
    <row r="9" customHeight="1" spans="1:6">
      <c r="A9" s="44" t="s">
        <v>551</v>
      </c>
      <c r="B9" s="353" t="s">
        <v>552</v>
      </c>
      <c r="C9" s="43">
        <v>0</v>
      </c>
      <c r="D9" s="43">
        <v>0</v>
      </c>
      <c r="E9" s="43">
        <v>0</v>
      </c>
      <c r="F9" s="32" t="s">
        <v>517</v>
      </c>
    </row>
    <row r="10" customHeight="1" spans="1:6">
      <c r="A10" s="44" t="s">
        <v>553</v>
      </c>
      <c r="B10" s="353" t="s">
        <v>554</v>
      </c>
      <c r="C10" s="50">
        <v>0</v>
      </c>
      <c r="D10" s="43">
        <v>0</v>
      </c>
      <c r="E10" s="43">
        <v>0</v>
      </c>
      <c r="F10" s="32" t="s">
        <v>517</v>
      </c>
    </row>
    <row r="11" customHeight="1" spans="1:6">
      <c r="A11" s="44"/>
      <c r="B11" s="353" t="s">
        <v>451</v>
      </c>
      <c r="C11" s="50">
        <v>0</v>
      </c>
      <c r="D11" s="43"/>
      <c r="E11" s="43">
        <v>0</v>
      </c>
      <c r="F11" s="32" t="s">
        <v>517</v>
      </c>
    </row>
    <row r="12" customHeight="1" spans="1:6">
      <c r="A12" s="44"/>
      <c r="B12" s="353" t="s">
        <v>522</v>
      </c>
      <c r="C12" s="43">
        <v>0</v>
      </c>
      <c r="D12" s="43">
        <v>0</v>
      </c>
      <c r="E12" s="43">
        <v>0</v>
      </c>
      <c r="F12" s="32" t="s">
        <v>517</v>
      </c>
    </row>
    <row r="13" customHeight="1" spans="1:6">
      <c r="A13" s="44" t="s">
        <v>555</v>
      </c>
      <c r="B13" s="353" t="s">
        <v>50</v>
      </c>
      <c r="C13" s="43">
        <v>431576.4</v>
      </c>
      <c r="D13" s="43">
        <v>431576.4</v>
      </c>
      <c r="E13" s="43">
        <v>0</v>
      </c>
      <c r="F13" s="32">
        <v>0</v>
      </c>
    </row>
    <row r="14" customHeight="1" spans="1:6">
      <c r="A14" s="44" t="s">
        <v>556</v>
      </c>
      <c r="B14" s="353" t="s">
        <v>557</v>
      </c>
      <c r="C14" s="43">
        <v>0</v>
      </c>
      <c r="D14" s="43">
        <v>0</v>
      </c>
      <c r="E14" s="43">
        <v>0</v>
      </c>
      <c r="F14" s="32" t="s">
        <v>517</v>
      </c>
    </row>
    <row r="15" customHeight="1" spans="1:6">
      <c r="A15" s="44" t="s">
        <v>558</v>
      </c>
      <c r="B15" s="353" t="s">
        <v>559</v>
      </c>
      <c r="C15" s="43">
        <v>0</v>
      </c>
      <c r="D15" s="43">
        <v>0</v>
      </c>
      <c r="E15" s="43">
        <v>0</v>
      </c>
      <c r="F15" s="32" t="s">
        <v>517</v>
      </c>
    </row>
    <row r="16" customHeight="1" spans="1:6">
      <c r="A16" s="44" t="s">
        <v>560</v>
      </c>
      <c r="B16" s="353" t="s">
        <v>561</v>
      </c>
      <c r="C16" s="43">
        <v>3304698.45</v>
      </c>
      <c r="D16" s="43">
        <v>3244668.45</v>
      </c>
      <c r="E16" s="43">
        <v>-60030</v>
      </c>
      <c r="F16" s="32">
        <v>-1.81650461935491</v>
      </c>
    </row>
    <row r="17" customHeight="1" spans="1:6">
      <c r="A17" s="44"/>
      <c r="B17" s="353" t="s">
        <v>451</v>
      </c>
      <c r="C17" s="43">
        <v>60030</v>
      </c>
      <c r="D17" s="43"/>
      <c r="E17" s="43">
        <v>-60030</v>
      </c>
      <c r="F17" s="32">
        <v>-100</v>
      </c>
    </row>
    <row r="18" customHeight="1" spans="1:6">
      <c r="A18" s="44"/>
      <c r="B18" s="353" t="s">
        <v>562</v>
      </c>
      <c r="C18" s="43">
        <v>3244668.45</v>
      </c>
      <c r="D18" s="43">
        <v>3244668.45</v>
      </c>
      <c r="E18" s="43">
        <v>0</v>
      </c>
      <c r="F18" s="32">
        <v>0</v>
      </c>
    </row>
    <row r="19" customHeight="1" spans="1:6">
      <c r="A19" s="44" t="s">
        <v>563</v>
      </c>
      <c r="B19" s="353" t="s">
        <v>564</v>
      </c>
      <c r="C19" s="50">
        <v>2665575.14</v>
      </c>
      <c r="D19" s="50">
        <v>1055726</v>
      </c>
      <c r="E19" s="43">
        <v>-1609849.14</v>
      </c>
      <c r="F19" s="32">
        <v>-60.3940633990156</v>
      </c>
    </row>
    <row r="20" ht="15.6" customHeight="1" spans="1:6">
      <c r="A20" s="44"/>
      <c r="B20" s="353" t="s">
        <v>565</v>
      </c>
      <c r="C20" s="50">
        <v>1778300.82</v>
      </c>
      <c r="D20" s="50"/>
      <c r="E20" s="43">
        <v>-1778300.82</v>
      </c>
      <c r="F20" s="32">
        <v>-100</v>
      </c>
    </row>
    <row r="21" customHeight="1" spans="1:6">
      <c r="A21" s="44"/>
      <c r="B21" s="353" t="s">
        <v>566</v>
      </c>
      <c r="C21" s="50">
        <v>887274.319999998</v>
      </c>
      <c r="D21" s="50">
        <v>1055726</v>
      </c>
      <c r="E21" s="43">
        <v>168451.680000002</v>
      </c>
      <c r="F21" s="32">
        <v>18.9852987067182</v>
      </c>
    </row>
    <row r="22" customHeight="1" spans="1:6">
      <c r="A22" s="44" t="s">
        <v>567</v>
      </c>
      <c r="B22" s="353" t="s">
        <v>568</v>
      </c>
      <c r="C22" s="50">
        <v>0</v>
      </c>
      <c r="D22" s="50">
        <v>0</v>
      </c>
      <c r="E22" s="43">
        <v>0</v>
      </c>
      <c r="F22" s="32" t="s">
        <v>517</v>
      </c>
    </row>
    <row r="23" customHeight="1" spans="1:6">
      <c r="A23" s="44" t="s">
        <v>569</v>
      </c>
      <c r="B23" s="353" t="s">
        <v>570</v>
      </c>
      <c r="C23" s="50">
        <v>0</v>
      </c>
      <c r="D23" s="50">
        <v>0</v>
      </c>
      <c r="E23" s="43">
        <v>0</v>
      </c>
      <c r="F23" s="32" t="s">
        <v>517</v>
      </c>
    </row>
    <row r="24" customHeight="1" spans="1:6">
      <c r="A24" s="44"/>
      <c r="B24" s="353"/>
      <c r="C24" s="50"/>
      <c r="D24" s="43"/>
      <c r="E24" s="43"/>
      <c r="F24" s="43"/>
    </row>
    <row r="25" customHeight="1" spans="1:6">
      <c r="A25" s="44"/>
      <c r="B25" s="353"/>
      <c r="C25" s="50"/>
      <c r="D25" s="43"/>
      <c r="E25" s="43"/>
      <c r="F25" s="43"/>
    </row>
    <row r="26" customHeight="1" spans="1:6">
      <c r="A26" s="42"/>
      <c r="B26" s="802"/>
      <c r="C26" s="50"/>
      <c r="D26" s="43"/>
      <c r="E26" s="43"/>
      <c r="F26" s="43"/>
    </row>
    <row r="27" customHeight="1" spans="1:6">
      <c r="A27" s="563" t="s">
        <v>571</v>
      </c>
      <c r="B27" s="564"/>
      <c r="C27" s="50">
        <v>4764299.57</v>
      </c>
      <c r="D27" s="50">
        <v>4932751.25</v>
      </c>
      <c r="E27" s="43">
        <v>168451.680000002</v>
      </c>
      <c r="F27" s="32">
        <v>3.5357071385837</v>
      </c>
    </row>
    <row r="28" customHeight="1" spans="7:7">
      <c r="G28" s="31"/>
    </row>
  </sheetData>
  <mergeCells count="4">
    <mergeCell ref="A2:F2"/>
    <mergeCell ref="A3:F3"/>
    <mergeCell ref="A5:C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
  <sheetViews>
    <sheetView showGridLines="0" workbookViewId="0">
      <selection activeCell="A5" sqref="A5"/>
    </sheetView>
  </sheetViews>
  <sheetFormatPr defaultColWidth="9" defaultRowHeight="12.75" outlineLevelCol="6"/>
  <cols>
    <col min="1" max="1" width="6.75" style="3" customWidth="1"/>
    <col min="2" max="2" width="30.25" style="3" customWidth="1"/>
    <col min="3" max="7" width="15.625" style="3" customWidth="1"/>
    <col min="8" max="16384" width="9" style="3"/>
  </cols>
  <sheetData>
    <row r="1" spans="1:1">
      <c r="A1" s="2" t="s">
        <v>409</v>
      </c>
    </row>
    <row r="2" s="20" customFormat="1" ht="30" customHeight="1" spans="1:7">
      <c r="A2" s="4" t="s">
        <v>572</v>
      </c>
      <c r="B2" s="4"/>
      <c r="C2" s="4"/>
      <c r="D2" s="4"/>
      <c r="E2" s="4"/>
      <c r="F2" s="4"/>
      <c r="G2" s="4"/>
    </row>
    <row r="3" ht="15.75" customHeight="1" spans="1:7">
      <c r="A3" s="5" t="s">
        <v>516</v>
      </c>
      <c r="B3" s="5"/>
      <c r="C3" s="5"/>
      <c r="D3" s="5"/>
      <c r="E3" s="5"/>
      <c r="F3" s="5"/>
      <c r="G3" s="5"/>
    </row>
    <row r="4" ht="14.1" customHeight="1" spans="1:7">
      <c r="A4" s="5"/>
      <c r="B4" s="5"/>
      <c r="C4" s="5"/>
      <c r="D4" s="5"/>
      <c r="E4" s="5"/>
      <c r="F4" s="29" t="s">
        <v>573</v>
      </c>
      <c r="G4" s="29"/>
    </row>
    <row r="5" ht="15.75" customHeight="1" spans="1:7">
      <c r="A5" s="69" t="s">
        <v>519</v>
      </c>
      <c r="F5" s="68" t="s">
        <v>574</v>
      </c>
      <c r="G5" s="68"/>
    </row>
    <row r="6" s="5" customFormat="1" ht="15.75" customHeight="1" spans="1:7">
      <c r="A6" s="41" t="s">
        <v>575</v>
      </c>
      <c r="B6" s="41" t="s">
        <v>576</v>
      </c>
      <c r="C6" s="41" t="s">
        <v>414</v>
      </c>
      <c r="D6" s="41" t="s">
        <v>415</v>
      </c>
      <c r="E6" s="44" t="s">
        <v>416</v>
      </c>
      <c r="F6" s="41" t="s">
        <v>417</v>
      </c>
      <c r="G6" s="41" t="s">
        <v>577</v>
      </c>
    </row>
    <row r="7" ht="15.75" customHeight="1" spans="1:7">
      <c r="A7" s="41" t="s">
        <v>578</v>
      </c>
      <c r="B7" s="49" t="s">
        <v>579</v>
      </c>
      <c r="C7" s="50">
        <v>0</v>
      </c>
      <c r="D7" s="50">
        <v>0</v>
      </c>
      <c r="E7" s="43">
        <v>0</v>
      </c>
      <c r="F7" s="32" t="s">
        <v>517</v>
      </c>
      <c r="G7" s="42"/>
    </row>
    <row r="8" ht="15.75" customHeight="1" spans="1:7">
      <c r="A8" s="41" t="s">
        <v>580</v>
      </c>
      <c r="B8" s="70" t="s">
        <v>581</v>
      </c>
      <c r="C8" s="50">
        <v>41.35</v>
      </c>
      <c r="D8" s="50">
        <v>41.35</v>
      </c>
      <c r="E8" s="43">
        <v>0</v>
      </c>
      <c r="F8" s="32">
        <v>0</v>
      </c>
      <c r="G8" s="42"/>
    </row>
    <row r="9" ht="15.75" customHeight="1" spans="1:7">
      <c r="A9" s="41" t="s">
        <v>582</v>
      </c>
      <c r="B9" s="70" t="s">
        <v>583</v>
      </c>
      <c r="C9" s="50">
        <v>200739.05</v>
      </c>
      <c r="D9" s="50">
        <v>200739.05</v>
      </c>
      <c r="E9" s="43">
        <v>0</v>
      </c>
      <c r="F9" s="32">
        <v>0</v>
      </c>
      <c r="G9" s="42"/>
    </row>
    <row r="10" ht="15.75" customHeight="1" spans="1:7">
      <c r="A10" s="41"/>
      <c r="B10" s="49"/>
      <c r="C10" s="50"/>
      <c r="D10" s="43"/>
      <c r="E10" s="43"/>
      <c r="F10" s="32"/>
      <c r="G10" s="42"/>
    </row>
    <row r="11" ht="15.75" customHeight="1" spans="1:7">
      <c r="A11" s="41"/>
      <c r="B11" s="49"/>
      <c r="C11" s="50"/>
      <c r="D11" s="43"/>
      <c r="E11" s="43"/>
      <c r="F11" s="32"/>
      <c r="G11" s="42"/>
    </row>
    <row r="12" ht="15.75" customHeight="1" spans="1:7">
      <c r="A12" s="41"/>
      <c r="B12" s="49"/>
      <c r="C12" s="50"/>
      <c r="D12" s="43"/>
      <c r="E12" s="43"/>
      <c r="F12" s="32"/>
      <c r="G12" s="42"/>
    </row>
    <row r="13" ht="15.75" customHeight="1" spans="1:7">
      <c r="A13" s="41"/>
      <c r="B13" s="49"/>
      <c r="C13" s="50"/>
      <c r="D13" s="43"/>
      <c r="E13" s="43"/>
      <c r="F13" s="32"/>
      <c r="G13" s="42"/>
    </row>
    <row r="14" ht="15.75" customHeight="1" spans="1:7">
      <c r="A14" s="41"/>
      <c r="B14" s="49"/>
      <c r="C14" s="50"/>
      <c r="D14" s="43"/>
      <c r="E14" s="43"/>
      <c r="F14" s="32"/>
      <c r="G14" s="42"/>
    </row>
    <row r="15" ht="15.75" customHeight="1" spans="1:7">
      <c r="A15" s="41"/>
      <c r="B15" s="49"/>
      <c r="C15" s="50"/>
      <c r="D15" s="43"/>
      <c r="E15" s="43"/>
      <c r="F15" s="32"/>
      <c r="G15" s="42"/>
    </row>
    <row r="16" ht="15.75" customHeight="1" spans="1:7">
      <c r="A16" s="41"/>
      <c r="B16" s="49"/>
      <c r="C16" s="50"/>
      <c r="D16" s="43"/>
      <c r="E16" s="43"/>
      <c r="F16" s="32"/>
      <c r="G16" s="42"/>
    </row>
    <row r="17" ht="15.75" customHeight="1" spans="1:7">
      <c r="A17" s="41"/>
      <c r="B17" s="49"/>
      <c r="C17" s="50"/>
      <c r="D17" s="43"/>
      <c r="E17" s="43"/>
      <c r="F17" s="32"/>
      <c r="G17" s="42"/>
    </row>
    <row r="18" ht="15.75" customHeight="1" spans="1:7">
      <c r="A18" s="41"/>
      <c r="B18" s="49"/>
      <c r="C18" s="50"/>
      <c r="D18" s="43"/>
      <c r="E18" s="43"/>
      <c r="F18" s="32"/>
      <c r="G18" s="42"/>
    </row>
    <row r="19" ht="15.75" customHeight="1" spans="1:7">
      <c r="A19" s="41"/>
      <c r="B19" s="49"/>
      <c r="C19" s="50"/>
      <c r="D19" s="43"/>
      <c r="E19" s="43"/>
      <c r="F19" s="32"/>
      <c r="G19" s="42"/>
    </row>
    <row r="20" ht="15.75" customHeight="1" spans="1:7">
      <c r="A20" s="41"/>
      <c r="B20" s="49"/>
      <c r="C20" s="50"/>
      <c r="D20" s="43"/>
      <c r="E20" s="43"/>
      <c r="F20" s="32"/>
      <c r="G20" s="42"/>
    </row>
    <row r="21" ht="15.75" customHeight="1" spans="1:7">
      <c r="A21" s="41"/>
      <c r="B21" s="49"/>
      <c r="C21" s="50"/>
      <c r="D21" s="43"/>
      <c r="E21" s="43"/>
      <c r="F21" s="32"/>
      <c r="G21" s="42"/>
    </row>
    <row r="22" ht="15.75" customHeight="1" spans="1:7">
      <c r="A22" s="41"/>
      <c r="B22" s="49"/>
      <c r="C22" s="50"/>
      <c r="D22" s="43"/>
      <c r="E22" s="43"/>
      <c r="F22" s="32"/>
      <c r="G22" s="42"/>
    </row>
    <row r="23" ht="15.75" customHeight="1" spans="1:7">
      <c r="A23" s="41"/>
      <c r="B23" s="49"/>
      <c r="C23" s="50"/>
      <c r="D23" s="43"/>
      <c r="E23" s="43"/>
      <c r="F23" s="32"/>
      <c r="G23" s="42"/>
    </row>
    <row r="24" ht="15.75" customHeight="1" spans="1:7">
      <c r="A24" s="41"/>
      <c r="B24" s="49"/>
      <c r="C24" s="50"/>
      <c r="D24" s="43"/>
      <c r="E24" s="43"/>
      <c r="F24" s="32"/>
      <c r="G24" s="42"/>
    </row>
    <row r="25" ht="15.75" customHeight="1" spans="1:7">
      <c r="A25" s="41"/>
      <c r="B25" s="49"/>
      <c r="C25" s="50"/>
      <c r="D25" s="43"/>
      <c r="E25" s="43"/>
      <c r="F25" s="32"/>
      <c r="G25" s="42"/>
    </row>
    <row r="26" ht="15.75" customHeight="1" spans="1:7">
      <c r="A26" s="41"/>
      <c r="B26" s="49"/>
      <c r="C26" s="50"/>
      <c r="D26" s="43"/>
      <c r="E26" s="43"/>
      <c r="F26" s="32"/>
      <c r="G26" s="42"/>
    </row>
    <row r="27" ht="15.75" customHeight="1" spans="1:7">
      <c r="A27" s="44" t="s">
        <v>584</v>
      </c>
      <c r="B27" s="45"/>
      <c r="C27" s="50">
        <v>200780.4</v>
      </c>
      <c r="D27" s="50">
        <v>200780.4</v>
      </c>
      <c r="E27" s="43">
        <v>0</v>
      </c>
      <c r="F27" s="32">
        <v>0</v>
      </c>
      <c r="G27" s="42"/>
    </row>
  </sheetData>
  <mergeCells count="5">
    <mergeCell ref="A2:G2"/>
    <mergeCell ref="A3:G3"/>
    <mergeCell ref="F4:G4"/>
    <mergeCell ref="F5:G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
  <sheetViews>
    <sheetView showGridLines="0" workbookViewId="0">
      <selection activeCell="F7" sqref="F7"/>
    </sheetView>
  </sheetViews>
  <sheetFormatPr defaultColWidth="9" defaultRowHeight="15.75" customHeight="1"/>
  <cols>
    <col min="1" max="1" width="8.375" style="3" customWidth="1"/>
    <col min="2" max="2" width="13.75" style="3" customWidth="1"/>
    <col min="3" max="3" width="4.75" style="3" customWidth="1"/>
    <col min="4" max="4" width="11.375" style="3" customWidth="1"/>
    <col min="5" max="5" width="13.125" style="3" customWidth="1"/>
    <col min="6" max="6" width="11.25" style="3" customWidth="1"/>
    <col min="7" max="9" width="16.375" style="3" customWidth="1"/>
    <col min="10" max="10" width="8.5" style="5" customWidth="1"/>
    <col min="11" max="16384" width="9" style="3"/>
  </cols>
  <sheetData>
    <row r="1" customHeight="1" spans="1:1">
      <c r="A1" s="2" t="s">
        <v>409</v>
      </c>
    </row>
    <row r="2" s="20" customFormat="1" ht="30" customHeight="1" spans="1:10">
      <c r="A2" s="4" t="s">
        <v>585</v>
      </c>
      <c r="B2" s="4"/>
      <c r="C2" s="4"/>
      <c r="D2" s="4"/>
      <c r="E2" s="4"/>
      <c r="F2" s="4"/>
      <c r="G2" s="4"/>
      <c r="H2" s="4"/>
      <c r="I2" s="4"/>
      <c r="J2" s="21"/>
    </row>
    <row r="3" customHeight="1" spans="1:9">
      <c r="A3" s="5" t="str">
        <f>"评估基准日："&amp;TEXT(基本信息输入表!M7,"yyyy年mm月dd日")</f>
        <v>评估基准日：2020年03月31日</v>
      </c>
      <c r="B3" s="5"/>
      <c r="C3" s="5"/>
      <c r="D3" s="5"/>
      <c r="E3" s="5"/>
      <c r="F3" s="5"/>
      <c r="G3" s="5"/>
      <c r="H3" s="5"/>
      <c r="I3" s="5"/>
    </row>
    <row r="4" ht="14.1" customHeight="1" spans="1:9">
      <c r="A4" s="5"/>
      <c r="B4" s="5"/>
      <c r="C4" s="5"/>
      <c r="D4" s="5"/>
      <c r="E4" s="5"/>
      <c r="F4" s="5"/>
      <c r="G4" s="5"/>
      <c r="H4" s="6" t="s">
        <v>586</v>
      </c>
      <c r="I4" s="6"/>
    </row>
    <row r="5" customHeight="1" spans="1:9">
      <c r="A5" s="3" t="str">
        <f>基本信息输入表!K6&amp;"："&amp;基本信息输入表!M6</f>
        <v>被评估单位：山西华润昌裕煤业有限公司</v>
      </c>
      <c r="H5" s="29" t="s">
        <v>587</v>
      </c>
      <c r="I5" s="29"/>
    </row>
    <row r="6" s="5" customFormat="1" customHeight="1" spans="1:10">
      <c r="A6" s="8" t="s">
        <v>444</v>
      </c>
      <c r="B6" s="8" t="s">
        <v>588</v>
      </c>
      <c r="C6" s="8" t="s">
        <v>589</v>
      </c>
      <c r="D6" s="8" t="s">
        <v>590</v>
      </c>
      <c r="E6" s="8" t="s">
        <v>591</v>
      </c>
      <c r="F6" s="8" t="s">
        <v>414</v>
      </c>
      <c r="G6" s="8" t="s">
        <v>415</v>
      </c>
      <c r="H6" s="8" t="s">
        <v>417</v>
      </c>
      <c r="I6" s="8" t="s">
        <v>577</v>
      </c>
      <c r="J6" s="23" t="s">
        <v>592</v>
      </c>
    </row>
    <row r="7" spans="1:10">
      <c r="A7" s="12" t="str">
        <f>IF(D7="","",ROW()-6)</f>
        <v/>
      </c>
      <c r="B7" s="13"/>
      <c r="C7" s="13"/>
      <c r="D7" s="15"/>
      <c r="E7" s="33"/>
      <c r="F7" s="614"/>
      <c r="G7" s="614"/>
      <c r="H7" s="578" t="str">
        <f>IF(F7=0,"",(G7-F7)/F7*100)</f>
        <v/>
      </c>
      <c r="I7" s="13"/>
      <c r="J7" s="5" t="s">
        <v>593</v>
      </c>
    </row>
    <row r="8" spans="1:10">
      <c r="A8" s="12" t="str">
        <f t="shared" ref="A8:A21" si="0">IF(D8="","",ROW()-6)</f>
        <v/>
      </c>
      <c r="B8" s="13"/>
      <c r="C8" s="13"/>
      <c r="D8" s="15"/>
      <c r="E8" s="33"/>
      <c r="F8" s="614"/>
      <c r="G8" s="614"/>
      <c r="H8" s="578" t="str">
        <f>IF(F8=0,"",(G8-F8)/F8*100)</f>
        <v/>
      </c>
      <c r="I8" s="13"/>
      <c r="J8" s="5" t="s">
        <v>594</v>
      </c>
    </row>
    <row r="9" spans="1:10">
      <c r="A9" s="12"/>
      <c r="B9" s="13"/>
      <c r="C9" s="13"/>
      <c r="D9" s="15"/>
      <c r="E9" s="33"/>
      <c r="F9" s="614"/>
      <c r="G9" s="614"/>
      <c r="H9" s="578"/>
      <c r="I9" s="13"/>
      <c r="J9" s="5" t="s">
        <v>595</v>
      </c>
    </row>
    <row r="10" spans="1:10">
      <c r="A10" s="12"/>
      <c r="B10" s="13"/>
      <c r="C10" s="13"/>
      <c r="D10" s="15"/>
      <c r="E10" s="33"/>
      <c r="F10" s="614"/>
      <c r="G10" s="614"/>
      <c r="H10" s="578"/>
      <c r="I10" s="13"/>
      <c r="J10" s="5" t="s">
        <v>596</v>
      </c>
    </row>
    <row r="11" spans="1:10">
      <c r="A11" s="12"/>
      <c r="B11" s="13"/>
      <c r="C11" s="13"/>
      <c r="D11" s="15"/>
      <c r="E11" s="33"/>
      <c r="F11" s="614"/>
      <c r="G11" s="614"/>
      <c r="H11" s="578"/>
      <c r="I11" s="13"/>
      <c r="J11" s="5" t="s">
        <v>597</v>
      </c>
    </row>
    <row r="12" spans="1:10">
      <c r="A12" s="12"/>
      <c r="B12" s="13"/>
      <c r="C12" s="13"/>
      <c r="D12" s="15"/>
      <c r="E12" s="33"/>
      <c r="F12" s="614"/>
      <c r="G12" s="614"/>
      <c r="H12" s="578"/>
      <c r="I12" s="13"/>
      <c r="J12" s="5" t="s">
        <v>598</v>
      </c>
    </row>
    <row r="13" spans="1:10">
      <c r="A13" s="12"/>
      <c r="B13" s="13"/>
      <c r="C13" s="13"/>
      <c r="D13" s="15"/>
      <c r="E13" s="33"/>
      <c r="F13" s="614"/>
      <c r="G13" s="614"/>
      <c r="H13" s="578"/>
      <c r="I13" s="13"/>
      <c r="J13" s="5" t="s">
        <v>599</v>
      </c>
    </row>
    <row r="14" spans="1:10">
      <c r="A14" s="12"/>
      <c r="B14" s="13"/>
      <c r="C14" s="13"/>
      <c r="D14" s="15"/>
      <c r="E14" s="33"/>
      <c r="F14" s="614"/>
      <c r="G14" s="614"/>
      <c r="H14" s="578"/>
      <c r="I14" s="13"/>
      <c r="J14" s="5" t="s">
        <v>600</v>
      </c>
    </row>
    <row r="15" spans="1:10">
      <c r="A15" s="12" t="str">
        <f t="shared" si="0"/>
        <v/>
      </c>
      <c r="B15" s="13"/>
      <c r="C15" s="13"/>
      <c r="D15" s="15"/>
      <c r="E15" s="33"/>
      <c r="F15" s="614"/>
      <c r="G15" s="614"/>
      <c r="H15" s="578" t="str">
        <f>IF(F15=0,"",(G15-F15)/F15*100)</f>
        <v/>
      </c>
      <c r="I15" s="13"/>
      <c r="J15" s="5" t="s">
        <v>601</v>
      </c>
    </row>
    <row r="16" spans="1:10">
      <c r="A16" s="12" t="str">
        <f t="shared" si="0"/>
        <v/>
      </c>
      <c r="B16" s="13"/>
      <c r="C16" s="13"/>
      <c r="D16" s="15"/>
      <c r="E16" s="33"/>
      <c r="F16" s="614"/>
      <c r="G16" s="614"/>
      <c r="H16" s="578" t="str">
        <f t="shared" ref="H16:H22" si="1">IF(F16=0,"",(G16-F16)/F16*100)</f>
        <v/>
      </c>
      <c r="I16" s="13"/>
      <c r="J16" s="5" t="s">
        <v>602</v>
      </c>
    </row>
    <row r="17" spans="1:10">
      <c r="A17" s="12" t="str">
        <f t="shared" si="0"/>
        <v/>
      </c>
      <c r="B17" s="13"/>
      <c r="C17" s="13"/>
      <c r="D17" s="15"/>
      <c r="E17" s="33"/>
      <c r="F17" s="614"/>
      <c r="G17" s="614"/>
      <c r="H17" s="578" t="str">
        <f t="shared" si="1"/>
        <v/>
      </c>
      <c r="I17" s="13"/>
      <c r="J17" s="5" t="s">
        <v>603</v>
      </c>
    </row>
    <row r="18" spans="1:10">
      <c r="A18" s="12" t="str">
        <f t="shared" si="0"/>
        <v/>
      </c>
      <c r="B18" s="13"/>
      <c r="C18" s="13"/>
      <c r="D18" s="15"/>
      <c r="E18" s="33"/>
      <c r="F18" s="614"/>
      <c r="G18" s="614"/>
      <c r="H18" s="578" t="str">
        <f t="shared" si="1"/>
        <v/>
      </c>
      <c r="I18" s="13"/>
      <c r="J18" s="5" t="s">
        <v>604</v>
      </c>
    </row>
    <row r="19" spans="1:10">
      <c r="A19" s="12" t="str">
        <f t="shared" si="0"/>
        <v/>
      </c>
      <c r="B19" s="13"/>
      <c r="C19" s="13"/>
      <c r="D19" s="15"/>
      <c r="E19" s="33"/>
      <c r="F19" s="614"/>
      <c r="G19" s="614"/>
      <c r="H19" s="578" t="str">
        <f t="shared" si="1"/>
        <v/>
      </c>
      <c r="I19" s="13"/>
      <c r="J19" s="5" t="s">
        <v>605</v>
      </c>
    </row>
    <row r="20" spans="1:10">
      <c r="A20" s="12" t="str">
        <f t="shared" si="0"/>
        <v/>
      </c>
      <c r="B20" s="13"/>
      <c r="C20" s="13"/>
      <c r="D20" s="15"/>
      <c r="E20" s="33"/>
      <c r="F20" s="614"/>
      <c r="G20" s="614"/>
      <c r="H20" s="578" t="str">
        <f t="shared" si="1"/>
        <v/>
      </c>
      <c r="I20" s="13"/>
      <c r="J20" s="5" t="s">
        <v>606</v>
      </c>
    </row>
    <row r="21" spans="1:10">
      <c r="A21" s="12" t="str">
        <f t="shared" si="0"/>
        <v/>
      </c>
      <c r="B21" s="13"/>
      <c r="C21" s="13"/>
      <c r="D21" s="15"/>
      <c r="E21" s="33"/>
      <c r="F21" s="614"/>
      <c r="G21" s="614"/>
      <c r="H21" s="578" t="str">
        <f t="shared" si="1"/>
        <v/>
      </c>
      <c r="I21" s="13"/>
      <c r="J21" s="5" t="s">
        <v>607</v>
      </c>
    </row>
    <row r="22" customHeight="1" spans="1:9">
      <c r="A22" s="24" t="s">
        <v>608</v>
      </c>
      <c r="B22" s="25"/>
      <c r="C22" s="28"/>
      <c r="D22" s="32"/>
      <c r="E22" s="26"/>
      <c r="F22" s="615">
        <f>SUM(F7:F21)</f>
        <v>0</v>
      </c>
      <c r="G22" s="615">
        <f>SUM(G7:G21)</f>
        <v>0</v>
      </c>
      <c r="H22" s="579" t="str">
        <f t="shared" si="1"/>
        <v/>
      </c>
      <c r="I22" s="28"/>
    </row>
    <row r="23" customHeight="1" spans="1:10">
      <c r="A23" s="3" t="str">
        <f>基本信息输入表!$K$6&amp;"填表人："&amp;基本信息输入表!$M$14</f>
        <v>被评估单位填表人：阎丽红</v>
      </c>
      <c r="G23" s="3" t="str">
        <f>"评估人员："&amp;基本信息输入表!$Q$14</f>
        <v>评估人员：孙艳平</v>
      </c>
      <c r="J23" s="23" t="s">
        <v>439</v>
      </c>
    </row>
    <row r="24" customHeight="1" spans="1:1">
      <c r="A24" s="3" t="str">
        <f>"填表日期："&amp;YEAR(基本信息输入表!$O$14)&amp;"年"&amp;MONTH(基本信息输入表!$O$14)&amp;"月"&amp;DAY(基本信息输入表!$O$14)&amp;"日"</f>
        <v>填表日期：2020年4月25日</v>
      </c>
    </row>
  </sheetData>
  <mergeCells count="5">
    <mergeCell ref="A2:I2"/>
    <mergeCell ref="A3:I3"/>
    <mergeCell ref="H4:I4"/>
    <mergeCell ref="H5:I5"/>
    <mergeCell ref="A22:B22"/>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7"/>
  <sheetViews>
    <sheetView showGridLines="0" workbookViewId="0">
      <selection activeCell="A5" sqref="A5"/>
    </sheetView>
  </sheetViews>
  <sheetFormatPr defaultColWidth="9" defaultRowHeight="15.75" customHeight="1"/>
  <cols>
    <col min="1" max="1" width="7.875" style="3" customWidth="1"/>
    <col min="2" max="2" width="20.25" style="3" customWidth="1"/>
    <col min="3" max="3" width="17.5" style="3" customWidth="1"/>
    <col min="4" max="4" width="9.625" style="3" customWidth="1"/>
    <col min="5" max="5" width="13.875" style="3" hidden="1" customWidth="1"/>
    <col min="6" max="6" width="16" style="3" hidden="1" customWidth="1"/>
    <col min="7" max="7" width="11.375" style="3" customWidth="1"/>
    <col min="8" max="8" width="12" style="3" customWidth="1"/>
    <col min="9" max="9" width="10.875" style="3" customWidth="1"/>
    <col min="10" max="10" width="13" style="3" customWidth="1"/>
    <col min="11" max="16384" width="9" style="3"/>
  </cols>
  <sheetData>
    <row r="1" customHeight="1" spans="1:1">
      <c r="A1" s="2" t="s">
        <v>409</v>
      </c>
    </row>
    <row r="2" s="20" customFormat="1" ht="30" customHeight="1" spans="1:10">
      <c r="A2" s="4" t="s">
        <v>609</v>
      </c>
      <c r="B2" s="4"/>
      <c r="C2" s="4"/>
      <c r="D2" s="4"/>
      <c r="E2" s="4"/>
      <c r="F2" s="4"/>
      <c r="G2" s="4"/>
      <c r="H2" s="4"/>
      <c r="I2" s="4"/>
      <c r="J2" s="4"/>
    </row>
    <row r="3" customHeight="1" spans="1:9">
      <c r="A3" s="5" t="s">
        <v>516</v>
      </c>
      <c r="B3" s="5"/>
      <c r="C3" s="5"/>
      <c r="D3" s="5"/>
      <c r="E3" s="5"/>
      <c r="F3" s="5"/>
      <c r="G3" s="5"/>
      <c r="H3" s="5"/>
      <c r="I3" s="5"/>
    </row>
    <row r="4" ht="14.1" customHeight="1" spans="1:10">
      <c r="A4" s="5"/>
      <c r="B4" s="5"/>
      <c r="C4" s="5"/>
      <c r="D4" s="5"/>
      <c r="E4" s="5"/>
      <c r="F4" s="5"/>
      <c r="G4" s="5"/>
      <c r="H4" s="5"/>
      <c r="I4" s="29" t="s">
        <v>610</v>
      </c>
      <c r="J4" s="29"/>
    </row>
    <row r="5" customHeight="1" spans="1:10">
      <c r="A5" s="69" t="s">
        <v>519</v>
      </c>
      <c r="I5" s="29" t="s">
        <v>587</v>
      </c>
      <c r="J5" s="29"/>
    </row>
    <row r="6" s="5" customFormat="1" customHeight="1" spans="1:10">
      <c r="A6" s="8" t="s">
        <v>444</v>
      </c>
      <c r="B6" s="8" t="s">
        <v>611</v>
      </c>
      <c r="C6" s="8" t="s">
        <v>612</v>
      </c>
      <c r="D6" s="8" t="s">
        <v>589</v>
      </c>
      <c r="E6" s="8" t="s">
        <v>590</v>
      </c>
      <c r="F6" s="8" t="s">
        <v>591</v>
      </c>
      <c r="G6" s="8" t="s">
        <v>414</v>
      </c>
      <c r="H6" s="8" t="s">
        <v>415</v>
      </c>
      <c r="I6" s="8" t="s">
        <v>417</v>
      </c>
      <c r="J6" s="8" t="s">
        <v>577</v>
      </c>
    </row>
    <row r="7" spans="1:10">
      <c r="A7" s="583">
        <v>1</v>
      </c>
      <c r="B7" s="796" t="s">
        <v>613</v>
      </c>
      <c r="C7" s="797" t="s">
        <v>614</v>
      </c>
      <c r="D7" s="798" t="s">
        <v>615</v>
      </c>
      <c r="E7" s="15"/>
      <c r="F7" s="33"/>
      <c r="G7" s="614">
        <v>26.01</v>
      </c>
      <c r="H7" s="614">
        <v>26.01</v>
      </c>
      <c r="I7" s="578">
        <v>0</v>
      </c>
      <c r="J7" s="13"/>
    </row>
    <row r="8" spans="1:10">
      <c r="A8" s="583">
        <v>2</v>
      </c>
      <c r="B8" s="799" t="s">
        <v>616</v>
      </c>
      <c r="C8" s="797" t="s">
        <v>617</v>
      </c>
      <c r="D8" s="798" t="s">
        <v>615</v>
      </c>
      <c r="E8" s="15"/>
      <c r="F8" s="33"/>
      <c r="G8" s="614">
        <v>15.34</v>
      </c>
      <c r="H8" s="614">
        <v>15.34</v>
      </c>
      <c r="I8" s="578">
        <v>0</v>
      </c>
      <c r="J8" s="13"/>
    </row>
    <row r="9" spans="1:10">
      <c r="A9" s="583"/>
      <c r="B9" s="13"/>
      <c r="C9" s="12"/>
      <c r="D9" s="13"/>
      <c r="E9" s="15"/>
      <c r="F9" s="33"/>
      <c r="G9" s="614"/>
      <c r="H9" s="614"/>
      <c r="I9" s="578"/>
      <c r="J9" s="13"/>
    </row>
    <row r="10" spans="1:10">
      <c r="A10" s="583"/>
      <c r="B10" s="13"/>
      <c r="C10" s="12"/>
      <c r="D10" s="13"/>
      <c r="E10" s="15"/>
      <c r="F10" s="33"/>
      <c r="G10" s="614"/>
      <c r="H10" s="614"/>
      <c r="I10" s="578"/>
      <c r="J10" s="13"/>
    </row>
    <row r="11" spans="1:10">
      <c r="A11" s="583"/>
      <c r="B11" s="13"/>
      <c r="C11" s="12"/>
      <c r="D11" s="13"/>
      <c r="E11" s="15"/>
      <c r="F11" s="33"/>
      <c r="G11" s="614"/>
      <c r="H11" s="614"/>
      <c r="I11" s="578"/>
      <c r="J11" s="13"/>
    </row>
    <row r="12" spans="1:10">
      <c r="A12" s="583"/>
      <c r="B12" s="13"/>
      <c r="C12" s="12"/>
      <c r="D12" s="13"/>
      <c r="E12" s="15"/>
      <c r="F12" s="33"/>
      <c r="G12" s="614"/>
      <c r="H12" s="614"/>
      <c r="I12" s="578"/>
      <c r="J12" s="13"/>
    </row>
    <row r="13" spans="1:10">
      <c r="A13" s="583"/>
      <c r="B13" s="13"/>
      <c r="C13" s="12"/>
      <c r="D13" s="13"/>
      <c r="E13" s="15"/>
      <c r="F13" s="33"/>
      <c r="G13" s="614"/>
      <c r="H13" s="614"/>
      <c r="I13" s="578"/>
      <c r="J13" s="13"/>
    </row>
    <row r="14" spans="1:10">
      <c r="A14" s="583"/>
      <c r="B14" s="13"/>
      <c r="C14" s="12"/>
      <c r="D14" s="13"/>
      <c r="E14" s="15"/>
      <c r="F14" s="33"/>
      <c r="G14" s="614"/>
      <c r="H14" s="614"/>
      <c r="I14" s="578"/>
      <c r="J14" s="13"/>
    </row>
    <row r="15" spans="1:10">
      <c r="A15" s="583"/>
      <c r="B15" s="13"/>
      <c r="C15" s="12"/>
      <c r="D15" s="13"/>
      <c r="E15" s="15"/>
      <c r="F15" s="33"/>
      <c r="G15" s="614"/>
      <c r="H15" s="614"/>
      <c r="I15" s="578"/>
      <c r="J15" s="13"/>
    </row>
    <row r="16" spans="1:10">
      <c r="A16" s="583"/>
      <c r="B16" s="13"/>
      <c r="C16" s="12"/>
      <c r="D16" s="13"/>
      <c r="E16" s="15"/>
      <c r="F16" s="33"/>
      <c r="G16" s="614"/>
      <c r="H16" s="614"/>
      <c r="I16" s="578"/>
      <c r="J16" s="13"/>
    </row>
    <row r="17" spans="1:10">
      <c r="A17" s="583"/>
      <c r="B17" s="13"/>
      <c r="C17" s="12"/>
      <c r="D17" s="13"/>
      <c r="E17" s="15"/>
      <c r="F17" s="33"/>
      <c r="G17" s="614"/>
      <c r="H17" s="614"/>
      <c r="I17" s="578"/>
      <c r="J17" s="13"/>
    </row>
    <row r="18" spans="1:10">
      <c r="A18" s="583"/>
      <c r="B18" s="13"/>
      <c r="C18" s="12"/>
      <c r="D18" s="13"/>
      <c r="E18" s="15"/>
      <c r="F18" s="33"/>
      <c r="G18" s="614"/>
      <c r="H18" s="614"/>
      <c r="I18" s="578"/>
      <c r="J18" s="13"/>
    </row>
    <row r="19" spans="1:10">
      <c r="A19" s="583"/>
      <c r="B19" s="13"/>
      <c r="C19" s="12"/>
      <c r="D19" s="13"/>
      <c r="E19" s="15"/>
      <c r="F19" s="33"/>
      <c r="G19" s="614"/>
      <c r="H19" s="614"/>
      <c r="I19" s="578"/>
      <c r="J19" s="13"/>
    </row>
    <row r="20" spans="1:10">
      <c r="A20" s="583" t="s">
        <v>517</v>
      </c>
      <c r="B20" s="13"/>
      <c r="C20" s="12"/>
      <c r="D20" s="13"/>
      <c r="E20" s="15"/>
      <c r="F20" s="33"/>
      <c r="G20" s="614"/>
      <c r="H20" s="614"/>
      <c r="I20" s="578"/>
      <c r="J20" s="13"/>
    </row>
    <row r="21" spans="1:10">
      <c r="A21" s="583" t="s">
        <v>517</v>
      </c>
      <c r="B21" s="13"/>
      <c r="C21" s="12"/>
      <c r="D21" s="13"/>
      <c r="E21" s="15"/>
      <c r="F21" s="33"/>
      <c r="G21" s="614"/>
      <c r="H21" s="614"/>
      <c r="I21" s="578" t="s">
        <v>517</v>
      </c>
      <c r="J21" s="13"/>
    </row>
    <row r="22" spans="1:10">
      <c r="A22" s="583" t="s">
        <v>517</v>
      </c>
      <c r="B22" s="13"/>
      <c r="C22" s="12"/>
      <c r="D22" s="13"/>
      <c r="E22" s="15"/>
      <c r="F22" s="33"/>
      <c r="G22" s="614"/>
      <c r="H22" s="614"/>
      <c r="I22" s="578" t="s">
        <v>517</v>
      </c>
      <c r="J22" s="13"/>
    </row>
    <row r="23" spans="1:10">
      <c r="A23" s="583" t="s">
        <v>517</v>
      </c>
      <c r="B23" s="13"/>
      <c r="C23" s="12"/>
      <c r="D23" s="13"/>
      <c r="E23" s="15"/>
      <c r="F23" s="33"/>
      <c r="G23" s="614"/>
      <c r="H23" s="614"/>
      <c r="I23" s="578" t="s">
        <v>517</v>
      </c>
      <c r="J23" s="13"/>
    </row>
    <row r="24" spans="1:10">
      <c r="A24" s="583" t="s">
        <v>517</v>
      </c>
      <c r="B24" s="13"/>
      <c r="C24" s="12"/>
      <c r="D24" s="13"/>
      <c r="E24" s="15"/>
      <c r="F24" s="33"/>
      <c r="G24" s="614"/>
      <c r="H24" s="614"/>
      <c r="I24" s="578" t="s">
        <v>517</v>
      </c>
      <c r="J24" s="13"/>
    </row>
    <row r="25" spans="1:10">
      <c r="A25" s="583" t="s">
        <v>517</v>
      </c>
      <c r="B25" s="13"/>
      <c r="C25" s="12"/>
      <c r="D25" s="13"/>
      <c r="E25" s="15"/>
      <c r="F25" s="33"/>
      <c r="G25" s="614"/>
      <c r="H25" s="614"/>
      <c r="I25" s="578" t="s">
        <v>517</v>
      </c>
      <c r="J25" s="13"/>
    </row>
    <row r="26" spans="1:10">
      <c r="A26" s="583" t="s">
        <v>517</v>
      </c>
      <c r="B26" s="13"/>
      <c r="C26" s="12"/>
      <c r="D26" s="13"/>
      <c r="E26" s="15"/>
      <c r="F26" s="33"/>
      <c r="G26" s="614"/>
      <c r="H26" s="614"/>
      <c r="I26" s="578" t="s">
        <v>517</v>
      </c>
      <c r="J26" s="13"/>
    </row>
    <row r="27" customHeight="1" spans="1:10">
      <c r="A27" s="24" t="s">
        <v>618</v>
      </c>
      <c r="B27" s="25"/>
      <c r="C27" s="28"/>
      <c r="D27" s="28"/>
      <c r="E27" s="32"/>
      <c r="F27" s="26"/>
      <c r="G27" s="32">
        <v>41.35</v>
      </c>
      <c r="H27" s="32">
        <v>41.35</v>
      </c>
      <c r="I27" s="578">
        <v>0</v>
      </c>
      <c r="J27" s="28"/>
    </row>
  </sheetData>
  <mergeCells count="5">
    <mergeCell ref="A2:J2"/>
    <mergeCell ref="A3:I3"/>
    <mergeCell ref="I4:J4"/>
    <mergeCell ref="I5:J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7"/>
  <sheetViews>
    <sheetView showGridLines="0" workbookViewId="0">
      <selection activeCell="A2" sqref="A2:J2"/>
    </sheetView>
  </sheetViews>
  <sheetFormatPr defaultColWidth="9" defaultRowHeight="15.75" customHeight="1"/>
  <cols>
    <col min="1" max="1" width="5.25" style="3" customWidth="1"/>
    <col min="2" max="2" width="19.375" style="3" customWidth="1"/>
    <col min="3" max="3" width="12.875" style="3" customWidth="1"/>
    <col min="4" max="4" width="6.5" style="3" customWidth="1"/>
    <col min="5" max="5" width="11.375" style="3" customWidth="1"/>
    <col min="6" max="6" width="13.125" style="3" customWidth="1"/>
    <col min="7" max="8" width="15.625" style="3" customWidth="1"/>
    <col min="9" max="9" width="7.75" style="793" customWidth="1"/>
    <col min="10" max="16384" width="9" style="3"/>
  </cols>
  <sheetData>
    <row r="1" customHeight="1" spans="1:1">
      <c r="A1" s="2" t="s">
        <v>409</v>
      </c>
    </row>
    <row r="2" s="20" customFormat="1" ht="30" customHeight="1" spans="1:10">
      <c r="A2" s="4" t="s">
        <v>619</v>
      </c>
      <c r="B2" s="4"/>
      <c r="C2" s="4"/>
      <c r="D2" s="4"/>
      <c r="E2" s="4"/>
      <c r="F2" s="4"/>
      <c r="G2" s="4"/>
      <c r="H2" s="4"/>
      <c r="I2" s="4"/>
      <c r="J2" s="4"/>
    </row>
    <row r="3" customHeight="1" spans="1:10">
      <c r="A3" s="5" t="s">
        <v>516</v>
      </c>
      <c r="B3" s="5"/>
      <c r="C3" s="5"/>
      <c r="D3" s="5"/>
      <c r="E3" s="5"/>
      <c r="F3" s="5"/>
      <c r="G3" s="5"/>
      <c r="H3" s="5"/>
      <c r="I3" s="5"/>
      <c r="J3" s="5"/>
    </row>
    <row r="4" ht="14.1" customHeight="1" spans="1:10">
      <c r="A4" s="5"/>
      <c r="B4" s="5"/>
      <c r="C4" s="5"/>
      <c r="D4" s="5"/>
      <c r="E4" s="5"/>
      <c r="F4" s="5"/>
      <c r="G4" s="5"/>
      <c r="H4" s="5"/>
      <c r="I4" s="794"/>
      <c r="J4" s="29" t="s">
        <v>620</v>
      </c>
    </row>
    <row r="5" customHeight="1" spans="1:10">
      <c r="A5" s="69" t="s">
        <v>519</v>
      </c>
      <c r="J5" s="34" t="s">
        <v>587</v>
      </c>
    </row>
    <row r="6" s="5" customFormat="1" customHeight="1" spans="1:10">
      <c r="A6" s="8" t="s">
        <v>444</v>
      </c>
      <c r="B6" s="8" t="s">
        <v>621</v>
      </c>
      <c r="C6" s="8" t="s">
        <v>622</v>
      </c>
      <c r="D6" s="8" t="s">
        <v>589</v>
      </c>
      <c r="E6" s="8" t="s">
        <v>590</v>
      </c>
      <c r="F6" s="8" t="s">
        <v>591</v>
      </c>
      <c r="G6" s="8" t="s">
        <v>414</v>
      </c>
      <c r="H6" s="8" t="s">
        <v>415</v>
      </c>
      <c r="I6" s="795" t="s">
        <v>417</v>
      </c>
      <c r="J6" s="8" t="s">
        <v>577</v>
      </c>
    </row>
    <row r="7" spans="1:10">
      <c r="A7" s="583">
        <v>1</v>
      </c>
      <c r="B7" s="13" t="s">
        <v>623</v>
      </c>
      <c r="C7" s="459" t="s">
        <v>624</v>
      </c>
      <c r="D7" s="790" t="s">
        <v>615</v>
      </c>
      <c r="E7" s="15"/>
      <c r="F7" s="33"/>
      <c r="G7" s="614">
        <v>200739.05</v>
      </c>
      <c r="H7" s="15">
        <v>200739.05</v>
      </c>
      <c r="I7" s="578">
        <v>0</v>
      </c>
      <c r="J7" s="13"/>
    </row>
    <row r="8" spans="1:10">
      <c r="A8" s="12" t="s">
        <v>517</v>
      </c>
      <c r="B8" s="13"/>
      <c r="C8" s="13"/>
      <c r="D8" s="13"/>
      <c r="E8" s="15"/>
      <c r="F8" s="33"/>
      <c r="G8" s="614"/>
      <c r="H8" s="15"/>
      <c r="I8" s="578" t="s">
        <v>517</v>
      </c>
      <c r="J8" s="13"/>
    </row>
    <row r="9" spans="1:10">
      <c r="A9" s="12" t="s">
        <v>517</v>
      </c>
      <c r="B9" s="13"/>
      <c r="C9" s="13"/>
      <c r="D9" s="13"/>
      <c r="E9" s="15"/>
      <c r="F9" s="33"/>
      <c r="G9" s="614"/>
      <c r="H9" s="15"/>
      <c r="I9" s="578" t="s">
        <v>517</v>
      </c>
      <c r="J9" s="13"/>
    </row>
    <row r="10" spans="1:10">
      <c r="A10" s="12" t="s">
        <v>517</v>
      </c>
      <c r="B10" s="13"/>
      <c r="C10" s="13"/>
      <c r="D10" s="13"/>
      <c r="E10" s="15"/>
      <c r="F10" s="33"/>
      <c r="G10" s="614"/>
      <c r="H10" s="15"/>
      <c r="I10" s="578" t="s">
        <v>517</v>
      </c>
      <c r="J10" s="13"/>
    </row>
    <row r="11" spans="1:10">
      <c r="A11" s="12" t="s">
        <v>517</v>
      </c>
      <c r="B11" s="13"/>
      <c r="C11" s="13"/>
      <c r="D11" s="13"/>
      <c r="E11" s="15"/>
      <c r="F11" s="33"/>
      <c r="G11" s="614"/>
      <c r="H11" s="15"/>
      <c r="I11" s="578" t="s">
        <v>517</v>
      </c>
      <c r="J11" s="13"/>
    </row>
    <row r="12" spans="1:10">
      <c r="A12" s="12" t="s">
        <v>517</v>
      </c>
      <c r="B12" s="13"/>
      <c r="C12" s="13"/>
      <c r="D12" s="13"/>
      <c r="E12" s="15"/>
      <c r="F12" s="33"/>
      <c r="G12" s="614"/>
      <c r="H12" s="15"/>
      <c r="I12" s="578" t="s">
        <v>517</v>
      </c>
      <c r="J12" s="13"/>
    </row>
    <row r="13" spans="1:10">
      <c r="A13" s="12" t="s">
        <v>517</v>
      </c>
      <c r="B13" s="13"/>
      <c r="C13" s="13"/>
      <c r="D13" s="13"/>
      <c r="E13" s="15"/>
      <c r="F13" s="33"/>
      <c r="G13" s="614"/>
      <c r="H13" s="15"/>
      <c r="I13" s="578" t="s">
        <v>517</v>
      </c>
      <c r="J13" s="13"/>
    </row>
    <row r="14" spans="1:10">
      <c r="A14" s="12" t="s">
        <v>517</v>
      </c>
      <c r="B14" s="13"/>
      <c r="C14" s="13"/>
      <c r="D14" s="13"/>
      <c r="E14" s="15"/>
      <c r="F14" s="33"/>
      <c r="G14" s="614"/>
      <c r="H14" s="15"/>
      <c r="I14" s="578" t="s">
        <v>517</v>
      </c>
      <c r="J14" s="13"/>
    </row>
    <row r="15" spans="1:10">
      <c r="A15" s="12" t="s">
        <v>517</v>
      </c>
      <c r="B15" s="13"/>
      <c r="C15" s="13"/>
      <c r="D15" s="13"/>
      <c r="E15" s="15"/>
      <c r="F15" s="33"/>
      <c r="G15" s="614"/>
      <c r="H15" s="15"/>
      <c r="I15" s="578" t="s">
        <v>517</v>
      </c>
      <c r="J15" s="13"/>
    </row>
    <row r="16" spans="1:10">
      <c r="A16" s="12" t="s">
        <v>517</v>
      </c>
      <c r="B16" s="13"/>
      <c r="C16" s="13"/>
      <c r="D16" s="13"/>
      <c r="E16" s="15"/>
      <c r="F16" s="33"/>
      <c r="G16" s="614"/>
      <c r="H16" s="15"/>
      <c r="I16" s="578" t="s">
        <v>517</v>
      </c>
      <c r="J16" s="13"/>
    </row>
    <row r="17" spans="1:10">
      <c r="A17" s="12" t="s">
        <v>517</v>
      </c>
      <c r="B17" s="13"/>
      <c r="C17" s="13"/>
      <c r="D17" s="13"/>
      <c r="E17" s="15"/>
      <c r="F17" s="33"/>
      <c r="G17" s="614"/>
      <c r="H17" s="15"/>
      <c r="I17" s="578" t="s">
        <v>517</v>
      </c>
      <c r="J17" s="13"/>
    </row>
    <row r="18" spans="1:10">
      <c r="A18" s="12" t="s">
        <v>517</v>
      </c>
      <c r="B18" s="13"/>
      <c r="C18" s="13"/>
      <c r="D18" s="13"/>
      <c r="E18" s="15"/>
      <c r="F18" s="33"/>
      <c r="G18" s="614"/>
      <c r="H18" s="15"/>
      <c r="I18" s="578" t="s">
        <v>517</v>
      </c>
      <c r="J18" s="13"/>
    </row>
    <row r="19" spans="1:10">
      <c r="A19" s="12" t="s">
        <v>517</v>
      </c>
      <c r="B19" s="13"/>
      <c r="C19" s="13"/>
      <c r="D19" s="13"/>
      <c r="E19" s="15"/>
      <c r="F19" s="33"/>
      <c r="G19" s="614"/>
      <c r="H19" s="15"/>
      <c r="I19" s="578" t="s">
        <v>517</v>
      </c>
      <c r="J19" s="13"/>
    </row>
    <row r="20" spans="1:10">
      <c r="A20" s="12" t="s">
        <v>517</v>
      </c>
      <c r="B20" s="13"/>
      <c r="C20" s="13"/>
      <c r="D20" s="13"/>
      <c r="E20" s="15"/>
      <c r="F20" s="33"/>
      <c r="G20" s="614"/>
      <c r="H20" s="15"/>
      <c r="I20" s="578" t="s">
        <v>517</v>
      </c>
      <c r="J20" s="13"/>
    </row>
    <row r="21" spans="1:10">
      <c r="A21" s="12" t="s">
        <v>517</v>
      </c>
      <c r="B21" s="13"/>
      <c r="C21" s="13"/>
      <c r="D21" s="13"/>
      <c r="E21" s="15"/>
      <c r="F21" s="33"/>
      <c r="G21" s="614"/>
      <c r="H21" s="15"/>
      <c r="I21" s="578" t="s">
        <v>517</v>
      </c>
      <c r="J21" s="13"/>
    </row>
    <row r="22" spans="1:10">
      <c r="A22" s="12" t="s">
        <v>517</v>
      </c>
      <c r="B22" s="13"/>
      <c r="C22" s="13"/>
      <c r="D22" s="13"/>
      <c r="E22" s="15"/>
      <c r="F22" s="33"/>
      <c r="G22" s="614"/>
      <c r="H22" s="15"/>
      <c r="I22" s="578" t="s">
        <v>517</v>
      </c>
      <c r="J22" s="13"/>
    </row>
    <row r="23" spans="1:10">
      <c r="A23" s="12" t="s">
        <v>517</v>
      </c>
      <c r="B23" s="13"/>
      <c r="C23" s="13"/>
      <c r="D23" s="13"/>
      <c r="E23" s="15"/>
      <c r="F23" s="33"/>
      <c r="G23" s="614"/>
      <c r="H23" s="15"/>
      <c r="I23" s="578" t="s">
        <v>517</v>
      </c>
      <c r="J23" s="13"/>
    </row>
    <row r="24" spans="1:10">
      <c r="A24" s="12" t="s">
        <v>517</v>
      </c>
      <c r="B24" s="13"/>
      <c r="C24" s="13"/>
      <c r="D24" s="13"/>
      <c r="E24" s="15"/>
      <c r="F24" s="33"/>
      <c r="G24" s="614"/>
      <c r="H24" s="15"/>
      <c r="I24" s="578" t="s">
        <v>517</v>
      </c>
      <c r="J24" s="13"/>
    </row>
    <row r="25" spans="1:10">
      <c r="A25" s="12" t="s">
        <v>517</v>
      </c>
      <c r="B25" s="13"/>
      <c r="C25" s="13"/>
      <c r="D25" s="13"/>
      <c r="E25" s="15"/>
      <c r="F25" s="33"/>
      <c r="G25" s="614"/>
      <c r="H25" s="15"/>
      <c r="I25" s="578" t="s">
        <v>517</v>
      </c>
      <c r="J25" s="13"/>
    </row>
    <row r="26" spans="1:10">
      <c r="A26" s="12" t="s">
        <v>517</v>
      </c>
      <c r="B26" s="13"/>
      <c r="C26" s="13"/>
      <c r="D26" s="13"/>
      <c r="E26" s="15"/>
      <c r="F26" s="33"/>
      <c r="G26" s="614"/>
      <c r="H26" s="15"/>
      <c r="I26" s="578" t="s">
        <v>517</v>
      </c>
      <c r="J26" s="13"/>
    </row>
    <row r="27" customHeight="1" spans="1:10">
      <c r="A27" s="24" t="s">
        <v>618</v>
      </c>
      <c r="B27" s="25"/>
      <c r="C27" s="28"/>
      <c r="D27" s="28"/>
      <c r="E27" s="32"/>
      <c r="F27" s="28"/>
      <c r="G27" s="32">
        <v>200739.05</v>
      </c>
      <c r="H27" s="32">
        <v>200739.05</v>
      </c>
      <c r="I27" s="578">
        <v>0</v>
      </c>
      <c r="J27" s="28"/>
    </row>
  </sheetData>
  <mergeCells count="3">
    <mergeCell ref="A2:J2"/>
    <mergeCell ref="A3:J3"/>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9"/>
  <sheetViews>
    <sheetView showGridLines="0" workbookViewId="0">
      <selection activeCell="AA34" sqref="AA34"/>
    </sheetView>
  </sheetViews>
  <sheetFormatPr defaultColWidth="9" defaultRowHeight="15.75" customHeight="1" outlineLevelCol="6"/>
  <cols>
    <col min="1" max="1" width="7.5" style="3" customWidth="1"/>
    <col min="2" max="2" width="28" style="3" customWidth="1"/>
    <col min="3" max="5" width="18.625" style="3" customWidth="1"/>
    <col min="6" max="6" width="14.25" style="3" customWidth="1"/>
    <col min="7" max="16384" width="9" style="3"/>
  </cols>
  <sheetData>
    <row r="1" customHeight="1" spans="1:1">
      <c r="A1" s="2" t="s">
        <v>409</v>
      </c>
    </row>
    <row r="2" s="20" customFormat="1" ht="30" customHeight="1" spans="1:6">
      <c r="A2" s="4" t="s">
        <v>625</v>
      </c>
      <c r="B2" s="4"/>
      <c r="C2" s="4"/>
      <c r="D2" s="4"/>
      <c r="E2" s="4"/>
      <c r="F2" s="4"/>
    </row>
    <row r="3" customHeight="1" spans="1:6">
      <c r="A3" s="5" t="str">
        <f>"评估基准日："&amp;TEXT(基本信息输入表!M7,"yyyy年mm月dd日")</f>
        <v>评估基准日：2020年03月31日</v>
      </c>
      <c r="B3" s="5"/>
      <c r="C3" s="5"/>
      <c r="D3" s="5"/>
      <c r="E3" s="5"/>
      <c r="F3" s="5"/>
    </row>
    <row r="4" ht="14.1" customHeight="1" spans="1:6">
      <c r="A4" s="5"/>
      <c r="B4" s="5"/>
      <c r="C4" s="5"/>
      <c r="D4" s="5"/>
      <c r="E4" s="5"/>
      <c r="F4" s="29" t="s">
        <v>626</v>
      </c>
    </row>
    <row r="5" customHeight="1" spans="1:6">
      <c r="A5" s="7" t="str">
        <f>基本信息输入表!K6&amp;"："&amp;基本信息输入表!M6</f>
        <v>被评估单位：山西华润昌裕煤业有限公司</v>
      </c>
      <c r="B5" s="7"/>
      <c r="C5" s="7"/>
      <c r="F5" s="29" t="s">
        <v>574</v>
      </c>
    </row>
    <row r="6" s="5" customFormat="1" customHeight="1" spans="1:6">
      <c r="A6" s="41" t="s">
        <v>575</v>
      </c>
      <c r="B6" s="41" t="s">
        <v>576</v>
      </c>
      <c r="C6" s="41" t="s">
        <v>414</v>
      </c>
      <c r="D6" s="41" t="s">
        <v>415</v>
      </c>
      <c r="E6" s="44" t="s">
        <v>416</v>
      </c>
      <c r="F6" s="41" t="s">
        <v>417</v>
      </c>
    </row>
    <row r="7" customHeight="1" spans="1:6">
      <c r="A7" s="41" t="s">
        <v>627</v>
      </c>
      <c r="B7" s="41" t="s">
        <v>628</v>
      </c>
      <c r="C7" s="50">
        <f>'3-2-1交易性-股票'!I27</f>
        <v>0</v>
      </c>
      <c r="D7" s="50">
        <f>'3-2-1交易性-股票'!J27</f>
        <v>0</v>
      </c>
      <c r="E7" s="43">
        <f>D7-C7</f>
        <v>0</v>
      </c>
      <c r="F7" s="578" t="str">
        <f>IF(C7=0,"",E7/C7*100)</f>
        <v/>
      </c>
    </row>
    <row r="8" customHeight="1" spans="1:6">
      <c r="A8" s="41" t="s">
        <v>629</v>
      </c>
      <c r="B8" s="41" t="s">
        <v>630</v>
      </c>
      <c r="C8" s="50">
        <f>'3-2-2交易性-债券'!I27</f>
        <v>0</v>
      </c>
      <c r="D8" s="50">
        <f>'3-2-2交易性-债券'!J27</f>
        <v>0</v>
      </c>
      <c r="E8" s="43">
        <f>D8-C8</f>
        <v>0</v>
      </c>
      <c r="F8" s="578" t="str">
        <f>IF(C8=0,"",E8/C8*100)</f>
        <v/>
      </c>
    </row>
    <row r="9" customHeight="1" spans="1:6">
      <c r="A9" s="41" t="s">
        <v>631</v>
      </c>
      <c r="B9" s="41" t="s">
        <v>632</v>
      </c>
      <c r="C9" s="50">
        <f>'3-2-3交易性-基金'!I27</f>
        <v>0</v>
      </c>
      <c r="D9" s="50">
        <f>'3-2-3交易性-基金'!J27</f>
        <v>0</v>
      </c>
      <c r="E9" s="43">
        <f>D9-C9</f>
        <v>0</v>
      </c>
      <c r="F9" s="578" t="str">
        <f>IF(C9=0,"",E9/C9*100)</f>
        <v/>
      </c>
    </row>
    <row r="10" customHeight="1" spans="1:6">
      <c r="A10" s="41" t="s">
        <v>633</v>
      </c>
      <c r="B10" s="10" t="s">
        <v>634</v>
      </c>
      <c r="C10" s="50"/>
      <c r="D10" s="43"/>
      <c r="E10" s="43">
        <f>D10-C10</f>
        <v>0</v>
      </c>
      <c r="F10" s="578" t="str">
        <f>IF(C10=0,"",E10/C10*100)</f>
        <v/>
      </c>
    </row>
    <row r="11" customHeight="1" spans="1:6">
      <c r="A11" s="41"/>
      <c r="B11" s="792"/>
      <c r="C11" s="50"/>
      <c r="D11" s="43"/>
      <c r="E11" s="43"/>
      <c r="F11" s="578" t="str">
        <f>IF(C11=0,"",E11/C11*100)</f>
        <v/>
      </c>
    </row>
    <row r="12" customHeight="1" spans="1:6">
      <c r="A12" s="41"/>
      <c r="B12" s="42"/>
      <c r="C12" s="50"/>
      <c r="D12" s="43"/>
      <c r="E12" s="43"/>
      <c r="F12" s="578"/>
    </row>
    <row r="13" customHeight="1" spans="1:6">
      <c r="A13" s="41"/>
      <c r="B13" s="42"/>
      <c r="C13" s="50"/>
      <c r="D13" s="43"/>
      <c r="E13" s="43"/>
      <c r="F13" s="578"/>
    </row>
    <row r="14" customHeight="1" spans="1:6">
      <c r="A14" s="41"/>
      <c r="B14" s="42"/>
      <c r="C14" s="50"/>
      <c r="D14" s="43"/>
      <c r="E14" s="43"/>
      <c r="F14" s="578"/>
    </row>
    <row r="15" customHeight="1" spans="1:6">
      <c r="A15" s="41"/>
      <c r="B15" s="42"/>
      <c r="C15" s="50"/>
      <c r="D15" s="43"/>
      <c r="E15" s="43"/>
      <c r="F15" s="578"/>
    </row>
    <row r="16" customHeight="1" spans="1:6">
      <c r="A16" s="41"/>
      <c r="B16" s="42"/>
      <c r="C16" s="50"/>
      <c r="D16" s="43"/>
      <c r="E16" s="43"/>
      <c r="F16" s="578"/>
    </row>
    <row r="17" customHeight="1" spans="1:6">
      <c r="A17" s="41"/>
      <c r="B17" s="42"/>
      <c r="C17" s="50"/>
      <c r="D17" s="43"/>
      <c r="E17" s="43"/>
      <c r="F17" s="578"/>
    </row>
    <row r="18" customHeight="1" spans="1:6">
      <c r="A18" s="41"/>
      <c r="B18" s="42"/>
      <c r="C18" s="50"/>
      <c r="D18" s="43"/>
      <c r="E18" s="43"/>
      <c r="F18" s="578"/>
    </row>
    <row r="19" customHeight="1" spans="1:6">
      <c r="A19" s="41"/>
      <c r="B19" s="42"/>
      <c r="C19" s="50"/>
      <c r="D19" s="43"/>
      <c r="E19" s="43"/>
      <c r="F19" s="578"/>
    </row>
    <row r="20" customHeight="1" spans="1:6">
      <c r="A20" s="41"/>
      <c r="B20" s="42"/>
      <c r="C20" s="50"/>
      <c r="D20" s="43"/>
      <c r="E20" s="43"/>
      <c r="F20" s="578"/>
    </row>
    <row r="21" customHeight="1" spans="1:6">
      <c r="A21" s="41"/>
      <c r="B21" s="42"/>
      <c r="C21" s="50"/>
      <c r="D21" s="43"/>
      <c r="E21" s="43"/>
      <c r="F21" s="578"/>
    </row>
    <row r="22" customHeight="1" spans="1:6">
      <c r="A22" s="41"/>
      <c r="B22" s="42"/>
      <c r="C22" s="50"/>
      <c r="D22" s="43"/>
      <c r="E22" s="43"/>
      <c r="F22" s="578"/>
    </row>
    <row r="23" customHeight="1" spans="1:6">
      <c r="A23" s="41"/>
      <c r="B23" s="42"/>
      <c r="C23" s="50"/>
      <c r="D23" s="43"/>
      <c r="E23" s="43"/>
      <c r="F23" s="578"/>
    </row>
    <row r="24" customHeight="1" spans="1:6">
      <c r="A24" s="41"/>
      <c r="B24" s="42"/>
      <c r="C24" s="50"/>
      <c r="D24" s="43"/>
      <c r="E24" s="43"/>
      <c r="F24" s="578"/>
    </row>
    <row r="25" customHeight="1" spans="1:6">
      <c r="A25" s="41"/>
      <c r="B25" s="42"/>
      <c r="C25" s="50"/>
      <c r="D25" s="43"/>
      <c r="E25" s="43"/>
      <c r="F25" s="578"/>
    </row>
    <row r="26" customHeight="1" spans="1:6">
      <c r="A26" s="41"/>
      <c r="B26" s="42"/>
      <c r="C26" s="50"/>
      <c r="D26" s="43"/>
      <c r="E26" s="43"/>
      <c r="F26" s="578"/>
    </row>
    <row r="27" customHeight="1" spans="1:6">
      <c r="A27" s="44" t="s">
        <v>635</v>
      </c>
      <c r="B27" s="45"/>
      <c r="C27" s="50">
        <f>SUM(C7:C26)</f>
        <v>0</v>
      </c>
      <c r="D27" s="50">
        <f>SUM(D7:D26)</f>
        <v>0</v>
      </c>
      <c r="E27" s="43">
        <f>D27-C27</f>
        <v>0</v>
      </c>
      <c r="F27" s="578" t="str">
        <f>IF(C27=0,"",E27/C27*100)</f>
        <v/>
      </c>
    </row>
    <row r="28" customHeight="1" spans="4:7">
      <c r="D28" s="3" t="str">
        <f>"评估人员："&amp;基本信息输入表!$Q$17</f>
        <v>评估人员：孙艳平</v>
      </c>
      <c r="G28" s="19" t="s">
        <v>438</v>
      </c>
    </row>
    <row r="29" customHeight="1" spans="7:7">
      <c r="G29" s="31" t="s">
        <v>439</v>
      </c>
    </row>
  </sheetData>
  <mergeCells count="4">
    <mergeCell ref="A2:F2"/>
    <mergeCell ref="A3:F3"/>
    <mergeCell ref="A5:C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9"/>
  <sheetViews>
    <sheetView showGridLines="0" workbookViewId="0">
      <selection activeCell="AA34" sqref="AA34"/>
    </sheetView>
  </sheetViews>
  <sheetFormatPr defaultColWidth="9" defaultRowHeight="15.75" customHeight="1"/>
  <cols>
    <col min="1" max="1" width="5.75" style="3" customWidth="1"/>
    <col min="2" max="2" width="15.125" style="3" customWidth="1"/>
    <col min="3" max="4" width="9" style="3"/>
    <col min="5" max="5" width="8.625" style="604" customWidth="1"/>
    <col min="6" max="6" width="7.75" style="3" customWidth="1"/>
    <col min="7" max="7" width="8.125" style="3" customWidth="1"/>
    <col min="8" max="8" width="18.25" style="3" customWidth="1"/>
    <col min="9" max="10" width="15.625" style="3" customWidth="1"/>
    <col min="11" max="11" width="8.5" style="3" customWidth="1"/>
    <col min="12" max="12" width="9" style="3"/>
    <col min="13" max="13" width="9" style="5"/>
    <col min="14" max="16384" width="9" style="3"/>
  </cols>
  <sheetData>
    <row r="1" customHeight="1" spans="1:1">
      <c r="A1" s="2" t="s">
        <v>409</v>
      </c>
    </row>
    <row r="2" s="20" customFormat="1" ht="30" customHeight="1" spans="1:13">
      <c r="A2" s="4" t="s">
        <v>636</v>
      </c>
      <c r="B2" s="4"/>
      <c r="C2" s="4"/>
      <c r="D2" s="4"/>
      <c r="E2" s="4"/>
      <c r="F2" s="4"/>
      <c r="G2" s="4"/>
      <c r="H2" s="4"/>
      <c r="I2" s="4"/>
      <c r="J2" s="4"/>
      <c r="K2" s="4"/>
      <c r="L2" s="4"/>
      <c r="M2" s="21"/>
    </row>
    <row r="3" customHeight="1" spans="1:12">
      <c r="A3" s="5" t="str">
        <f>"评估基准日："&amp;TEXT(基本信息输入表!M7,"yyyy年mm月dd日")</f>
        <v>评估基准日：2020年03月31日</v>
      </c>
      <c r="B3" s="5"/>
      <c r="C3" s="5"/>
      <c r="D3" s="5"/>
      <c r="E3" s="5"/>
      <c r="F3" s="5"/>
      <c r="G3" s="5"/>
      <c r="H3" s="5"/>
      <c r="I3" s="5"/>
      <c r="J3" s="5"/>
      <c r="K3" s="5"/>
      <c r="L3" s="5"/>
    </row>
    <row r="4" ht="14.1" customHeight="1" spans="1:12">
      <c r="A4" s="5"/>
      <c r="B4" s="5"/>
      <c r="C4" s="5"/>
      <c r="D4" s="5"/>
      <c r="E4" s="605"/>
      <c r="F4" s="5"/>
      <c r="G4" s="5"/>
      <c r="H4" s="5"/>
      <c r="I4" s="5"/>
      <c r="J4" s="5"/>
      <c r="K4" s="29" t="s">
        <v>637</v>
      </c>
      <c r="L4" s="29"/>
    </row>
    <row r="5" customHeight="1" spans="1:12">
      <c r="A5" s="3" t="str">
        <f>基本信息输入表!K6&amp;"："&amp;基本信息输入表!M6</f>
        <v>被评估单位：山西华润昌裕煤业有限公司</v>
      </c>
      <c r="K5" s="68" t="s">
        <v>587</v>
      </c>
      <c r="L5" s="68"/>
    </row>
    <row r="6" s="5" customFormat="1" customHeight="1" spans="1:13">
      <c r="A6" s="8" t="s">
        <v>444</v>
      </c>
      <c r="B6" s="8" t="s">
        <v>638</v>
      </c>
      <c r="C6" s="8" t="s">
        <v>639</v>
      </c>
      <c r="D6" s="8" t="s">
        <v>640</v>
      </c>
      <c r="E6" s="769" t="s">
        <v>641</v>
      </c>
      <c r="F6" s="8" t="s">
        <v>642</v>
      </c>
      <c r="G6" s="8" t="s">
        <v>643</v>
      </c>
      <c r="H6" s="8" t="s">
        <v>644</v>
      </c>
      <c r="I6" s="8" t="s">
        <v>414</v>
      </c>
      <c r="J6" s="8" t="s">
        <v>415</v>
      </c>
      <c r="K6" s="8" t="s">
        <v>417</v>
      </c>
      <c r="L6" s="8" t="s">
        <v>577</v>
      </c>
      <c r="M6" s="23" t="s">
        <v>592</v>
      </c>
    </row>
    <row r="7" spans="1:13">
      <c r="A7" s="12" t="str">
        <f>IF(C7="","",ROW()-6)</f>
        <v/>
      </c>
      <c r="B7" s="13"/>
      <c r="C7" s="13"/>
      <c r="D7" s="12"/>
      <c r="E7" s="14"/>
      <c r="F7" s="33"/>
      <c r="G7" s="15"/>
      <c r="H7" s="15"/>
      <c r="I7" s="614"/>
      <c r="J7" s="15"/>
      <c r="K7" s="578" t="str">
        <f>IF(I7=0,"",(J7-I7)/I7*100)</f>
        <v/>
      </c>
      <c r="L7" s="13"/>
      <c r="M7" s="5" t="s">
        <v>645</v>
      </c>
    </row>
    <row r="8" spans="1:13">
      <c r="A8" s="12" t="str">
        <f t="shared" ref="A8:A26" si="0">IF(C8="","",ROW()-6)</f>
        <v/>
      </c>
      <c r="B8" s="13"/>
      <c r="C8" s="13"/>
      <c r="D8" s="12"/>
      <c r="E8" s="14"/>
      <c r="F8" s="33"/>
      <c r="G8" s="15"/>
      <c r="H8" s="15"/>
      <c r="I8" s="614"/>
      <c r="J8" s="15"/>
      <c r="K8" s="578" t="str">
        <f t="shared" ref="K8:K27" si="1">IF(I8=0,"",(J8-I8)/I8*100)</f>
        <v/>
      </c>
      <c r="L8" s="13"/>
      <c r="M8" s="5" t="s">
        <v>646</v>
      </c>
    </row>
    <row r="9" spans="1:13">
      <c r="A9" s="12" t="str">
        <f t="shared" si="0"/>
        <v/>
      </c>
      <c r="B9" s="13"/>
      <c r="C9" s="13"/>
      <c r="D9" s="12"/>
      <c r="E9" s="14"/>
      <c r="F9" s="33"/>
      <c r="G9" s="15"/>
      <c r="H9" s="15"/>
      <c r="I9" s="614"/>
      <c r="J9" s="15"/>
      <c r="K9" s="578" t="str">
        <f t="shared" si="1"/>
        <v/>
      </c>
      <c r="L9" s="13"/>
      <c r="M9" s="5" t="s">
        <v>647</v>
      </c>
    </row>
    <row r="10" spans="1:13">
      <c r="A10" s="12" t="str">
        <f t="shared" si="0"/>
        <v/>
      </c>
      <c r="B10" s="13"/>
      <c r="C10" s="13"/>
      <c r="D10" s="12"/>
      <c r="E10" s="14"/>
      <c r="F10" s="33"/>
      <c r="G10" s="15"/>
      <c r="H10" s="15"/>
      <c r="I10" s="614"/>
      <c r="J10" s="15"/>
      <c r="K10" s="578" t="str">
        <f t="shared" si="1"/>
        <v/>
      </c>
      <c r="L10" s="13"/>
      <c r="M10" s="5" t="s">
        <v>648</v>
      </c>
    </row>
    <row r="11" spans="1:13">
      <c r="A11" s="12" t="str">
        <f t="shared" si="0"/>
        <v/>
      </c>
      <c r="B11" s="13"/>
      <c r="C11" s="13"/>
      <c r="D11" s="12"/>
      <c r="E11" s="14"/>
      <c r="F11" s="33"/>
      <c r="G11" s="15"/>
      <c r="H11" s="15"/>
      <c r="I11" s="614"/>
      <c r="J11" s="15"/>
      <c r="K11" s="578" t="str">
        <f t="shared" si="1"/>
        <v/>
      </c>
      <c r="L11" s="13"/>
      <c r="M11" s="5" t="s">
        <v>649</v>
      </c>
    </row>
    <row r="12" spans="1:13">
      <c r="A12" s="12" t="str">
        <f t="shared" si="0"/>
        <v/>
      </c>
      <c r="B12" s="13"/>
      <c r="C12" s="13"/>
      <c r="D12" s="12"/>
      <c r="E12" s="14"/>
      <c r="F12" s="33"/>
      <c r="G12" s="15"/>
      <c r="H12" s="15"/>
      <c r="I12" s="614"/>
      <c r="J12" s="15"/>
      <c r="K12" s="578" t="str">
        <f t="shared" si="1"/>
        <v/>
      </c>
      <c r="L12" s="13"/>
      <c r="M12" s="5" t="s">
        <v>650</v>
      </c>
    </row>
    <row r="13" spans="1:13">
      <c r="A13" s="12" t="str">
        <f t="shared" si="0"/>
        <v/>
      </c>
      <c r="B13" s="13"/>
      <c r="C13" s="13"/>
      <c r="D13" s="12"/>
      <c r="E13" s="14"/>
      <c r="F13" s="33"/>
      <c r="G13" s="15"/>
      <c r="H13" s="15"/>
      <c r="I13" s="614"/>
      <c r="J13" s="15"/>
      <c r="K13" s="578" t="str">
        <f t="shared" si="1"/>
        <v/>
      </c>
      <c r="L13" s="13"/>
      <c r="M13" s="5" t="s">
        <v>651</v>
      </c>
    </row>
    <row r="14" spans="1:13">
      <c r="A14" s="12" t="str">
        <f t="shared" si="0"/>
        <v/>
      </c>
      <c r="B14" s="13"/>
      <c r="C14" s="13"/>
      <c r="D14" s="12"/>
      <c r="E14" s="14"/>
      <c r="F14" s="33"/>
      <c r="G14" s="15"/>
      <c r="H14" s="15"/>
      <c r="I14" s="614"/>
      <c r="J14" s="15"/>
      <c r="K14" s="578" t="str">
        <f t="shared" si="1"/>
        <v/>
      </c>
      <c r="L14" s="13"/>
      <c r="M14" s="5" t="s">
        <v>652</v>
      </c>
    </row>
    <row r="15" spans="1:13">
      <c r="A15" s="12" t="str">
        <f t="shared" si="0"/>
        <v/>
      </c>
      <c r="B15" s="13"/>
      <c r="C15" s="13"/>
      <c r="D15" s="12"/>
      <c r="E15" s="14"/>
      <c r="F15" s="33"/>
      <c r="G15" s="15"/>
      <c r="H15" s="15"/>
      <c r="I15" s="614"/>
      <c r="J15" s="15"/>
      <c r="K15" s="578" t="str">
        <f t="shared" si="1"/>
        <v/>
      </c>
      <c r="L15" s="13"/>
      <c r="M15" s="5" t="s">
        <v>653</v>
      </c>
    </row>
    <row r="16" spans="1:13">
      <c r="A16" s="12" t="str">
        <f t="shared" si="0"/>
        <v/>
      </c>
      <c r="B16" s="13"/>
      <c r="C16" s="13"/>
      <c r="D16" s="12"/>
      <c r="E16" s="14"/>
      <c r="F16" s="33"/>
      <c r="G16" s="15"/>
      <c r="H16" s="15"/>
      <c r="I16" s="614"/>
      <c r="J16" s="15"/>
      <c r="K16" s="578" t="str">
        <f t="shared" si="1"/>
        <v/>
      </c>
      <c r="L16" s="13"/>
      <c r="M16" s="5" t="s">
        <v>654</v>
      </c>
    </row>
    <row r="17" spans="1:13">
      <c r="A17" s="12" t="str">
        <f t="shared" si="0"/>
        <v/>
      </c>
      <c r="B17" s="13"/>
      <c r="C17" s="13"/>
      <c r="D17" s="12"/>
      <c r="E17" s="14"/>
      <c r="F17" s="33"/>
      <c r="G17" s="15"/>
      <c r="H17" s="15"/>
      <c r="I17" s="614"/>
      <c r="J17" s="15"/>
      <c r="K17" s="578" t="str">
        <f t="shared" si="1"/>
        <v/>
      </c>
      <c r="L17" s="13"/>
      <c r="M17" s="5" t="s">
        <v>655</v>
      </c>
    </row>
    <row r="18" spans="1:13">
      <c r="A18" s="12" t="str">
        <f t="shared" si="0"/>
        <v/>
      </c>
      <c r="B18" s="13"/>
      <c r="C18" s="13"/>
      <c r="D18" s="12"/>
      <c r="E18" s="14"/>
      <c r="F18" s="33"/>
      <c r="G18" s="15"/>
      <c r="H18" s="15"/>
      <c r="I18" s="614"/>
      <c r="J18" s="15"/>
      <c r="K18" s="578" t="str">
        <f t="shared" si="1"/>
        <v/>
      </c>
      <c r="L18" s="13"/>
      <c r="M18" s="5" t="s">
        <v>656</v>
      </c>
    </row>
    <row r="19" spans="1:13">
      <c r="A19" s="12" t="str">
        <f t="shared" si="0"/>
        <v/>
      </c>
      <c r="B19" s="13"/>
      <c r="C19" s="13"/>
      <c r="D19" s="12"/>
      <c r="E19" s="14"/>
      <c r="F19" s="33"/>
      <c r="G19" s="15"/>
      <c r="H19" s="15"/>
      <c r="I19" s="614"/>
      <c r="J19" s="15"/>
      <c r="K19" s="578" t="str">
        <f t="shared" si="1"/>
        <v/>
      </c>
      <c r="L19" s="13"/>
      <c r="M19" s="5" t="s">
        <v>657</v>
      </c>
    </row>
    <row r="20" spans="1:13">
      <c r="A20" s="12" t="str">
        <f t="shared" si="0"/>
        <v/>
      </c>
      <c r="B20" s="13"/>
      <c r="C20" s="13"/>
      <c r="D20" s="12"/>
      <c r="E20" s="14"/>
      <c r="F20" s="33"/>
      <c r="G20" s="15"/>
      <c r="H20" s="15"/>
      <c r="I20" s="614"/>
      <c r="J20" s="15"/>
      <c r="K20" s="578" t="str">
        <f t="shared" si="1"/>
        <v/>
      </c>
      <c r="L20" s="13"/>
      <c r="M20" s="5" t="s">
        <v>658</v>
      </c>
    </row>
    <row r="21" spans="1:13">
      <c r="A21" s="12" t="str">
        <f t="shared" si="0"/>
        <v/>
      </c>
      <c r="B21" s="13"/>
      <c r="C21" s="13"/>
      <c r="D21" s="12"/>
      <c r="E21" s="14"/>
      <c r="F21" s="33"/>
      <c r="G21" s="15"/>
      <c r="H21" s="15"/>
      <c r="I21" s="614"/>
      <c r="J21" s="15"/>
      <c r="K21" s="578" t="str">
        <f t="shared" si="1"/>
        <v/>
      </c>
      <c r="L21" s="13"/>
      <c r="M21" s="5" t="s">
        <v>659</v>
      </c>
    </row>
    <row r="22" spans="1:13">
      <c r="A22" s="12" t="str">
        <f t="shared" si="0"/>
        <v/>
      </c>
      <c r="B22" s="13"/>
      <c r="C22" s="13"/>
      <c r="D22" s="12"/>
      <c r="E22" s="14"/>
      <c r="F22" s="33"/>
      <c r="G22" s="15"/>
      <c r="H22" s="15"/>
      <c r="I22" s="614"/>
      <c r="J22" s="15"/>
      <c r="K22" s="578" t="str">
        <f t="shared" si="1"/>
        <v/>
      </c>
      <c r="L22" s="13"/>
      <c r="M22" s="5" t="s">
        <v>660</v>
      </c>
    </row>
    <row r="23" spans="1:13">
      <c r="A23" s="12" t="str">
        <f t="shared" si="0"/>
        <v/>
      </c>
      <c r="B23" s="13"/>
      <c r="C23" s="13"/>
      <c r="D23" s="12"/>
      <c r="E23" s="14"/>
      <c r="F23" s="33"/>
      <c r="G23" s="15"/>
      <c r="H23" s="15"/>
      <c r="I23" s="614"/>
      <c r="J23" s="15"/>
      <c r="K23" s="578" t="str">
        <f t="shared" si="1"/>
        <v/>
      </c>
      <c r="L23" s="13"/>
      <c r="M23" s="5" t="s">
        <v>661</v>
      </c>
    </row>
    <row r="24" spans="1:13">
      <c r="A24" s="12" t="str">
        <f t="shared" si="0"/>
        <v/>
      </c>
      <c r="B24" s="13"/>
      <c r="C24" s="13"/>
      <c r="D24" s="12"/>
      <c r="E24" s="14"/>
      <c r="F24" s="33"/>
      <c r="G24" s="15"/>
      <c r="H24" s="15"/>
      <c r="I24" s="614"/>
      <c r="J24" s="15"/>
      <c r="K24" s="578" t="str">
        <f t="shared" si="1"/>
        <v/>
      </c>
      <c r="L24" s="13"/>
      <c r="M24" s="5" t="s">
        <v>662</v>
      </c>
    </row>
    <row r="25" spans="1:13">
      <c r="A25" s="12" t="str">
        <f t="shared" si="0"/>
        <v/>
      </c>
      <c r="B25" s="13"/>
      <c r="C25" s="13"/>
      <c r="D25" s="12"/>
      <c r="E25" s="14"/>
      <c r="F25" s="33"/>
      <c r="G25" s="15"/>
      <c r="H25" s="15"/>
      <c r="I25" s="614"/>
      <c r="J25" s="15"/>
      <c r="K25" s="578" t="str">
        <f t="shared" si="1"/>
        <v/>
      </c>
      <c r="L25" s="13"/>
      <c r="M25" s="5" t="s">
        <v>663</v>
      </c>
    </row>
    <row r="26" spans="1:13">
      <c r="A26" s="12" t="str">
        <f t="shared" si="0"/>
        <v/>
      </c>
      <c r="B26" s="13"/>
      <c r="C26" s="13"/>
      <c r="D26" s="12"/>
      <c r="E26" s="14"/>
      <c r="F26" s="33"/>
      <c r="G26" s="15"/>
      <c r="H26" s="15"/>
      <c r="I26" s="614"/>
      <c r="J26" s="15"/>
      <c r="K26" s="578" t="str">
        <f t="shared" si="1"/>
        <v/>
      </c>
      <c r="L26" s="13"/>
      <c r="M26" s="5" t="s">
        <v>664</v>
      </c>
    </row>
    <row r="27" customHeight="1" spans="1:12">
      <c r="A27" s="24" t="s">
        <v>665</v>
      </c>
      <c r="B27" s="25"/>
      <c r="C27" s="28"/>
      <c r="D27" s="28"/>
      <c r="E27" s="612"/>
      <c r="F27" s="28"/>
      <c r="G27" s="28"/>
      <c r="H27" s="32"/>
      <c r="I27" s="32">
        <f>SUM(I7:I26)</f>
        <v>0</v>
      </c>
      <c r="J27" s="32">
        <f>SUM(J7:J26)</f>
        <v>0</v>
      </c>
      <c r="K27" s="578" t="str">
        <f t="shared" si="1"/>
        <v/>
      </c>
      <c r="L27" s="28"/>
    </row>
    <row r="28" customHeight="1" spans="1:13">
      <c r="A28" s="3" t="str">
        <f>基本信息输入表!$K$6&amp;"填表人："&amp;基本信息输入表!$M$18</f>
        <v>被评估单位填表人：阎丽红</v>
      </c>
      <c r="J28" s="3" t="str">
        <f>"评估人员："&amp;基本信息输入表!$Q$18</f>
        <v>评估人员：孙艳平</v>
      </c>
      <c r="M28" s="23" t="s">
        <v>439</v>
      </c>
    </row>
    <row r="29" customHeight="1" spans="1:1">
      <c r="A29" s="3" t="str">
        <f>"填表日期："&amp;YEAR(基本信息输入表!$O$18)&amp;"年"&amp;MONTH(基本信息输入表!$O$18)&amp;"月"&amp;DAY(基本信息输入表!$O$18)&amp;"日"</f>
        <v>填表日期：2020年4月25日</v>
      </c>
    </row>
  </sheetData>
  <mergeCells count="5">
    <mergeCell ref="A2:L2"/>
    <mergeCell ref="A3:L3"/>
    <mergeCell ref="K4:L4"/>
    <mergeCell ref="K5:L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9"/>
  <sheetViews>
    <sheetView showGridLines="0" workbookViewId="0">
      <selection activeCell="AA34" sqref="AA34"/>
    </sheetView>
  </sheetViews>
  <sheetFormatPr defaultColWidth="9" defaultRowHeight="15.75" customHeight="1"/>
  <cols>
    <col min="1" max="1" width="5.5" style="3" customWidth="1"/>
    <col min="2" max="2" width="18.125" style="3" customWidth="1"/>
    <col min="3" max="4" width="9" style="3"/>
    <col min="5" max="6" width="8.25" style="604" customWidth="1"/>
    <col min="7" max="7" width="9" style="3"/>
    <col min="8" max="8" width="7.25" style="3" customWidth="1"/>
    <col min="9" max="10" width="15.625" style="3" customWidth="1"/>
    <col min="11" max="11" width="10.5" style="3" customWidth="1"/>
    <col min="12" max="12" width="7.75" style="3" customWidth="1"/>
    <col min="13" max="13" width="9" style="5"/>
    <col min="14" max="16384" width="9" style="3"/>
  </cols>
  <sheetData>
    <row r="1" customHeight="1" spans="1:1">
      <c r="A1" s="2" t="s">
        <v>409</v>
      </c>
    </row>
    <row r="2" s="20" customFormat="1" ht="30" customHeight="1" spans="1:13">
      <c r="A2" s="4" t="s">
        <v>666</v>
      </c>
      <c r="B2" s="4"/>
      <c r="C2" s="4"/>
      <c r="D2" s="4"/>
      <c r="E2" s="4"/>
      <c r="F2" s="4"/>
      <c r="G2" s="4"/>
      <c r="H2" s="4"/>
      <c r="I2" s="4"/>
      <c r="J2" s="4"/>
      <c r="K2" s="4"/>
      <c r="M2" s="21"/>
    </row>
    <row r="3" customHeight="1" spans="1:11">
      <c r="A3" s="5" t="str">
        <f>"评估基准日："&amp;TEXT(基本信息输入表!M7,"yyyy年mm月dd日")</f>
        <v>评估基准日：2020年03月31日</v>
      </c>
      <c r="B3" s="5"/>
      <c r="C3" s="5"/>
      <c r="D3" s="5"/>
      <c r="E3" s="5"/>
      <c r="F3" s="5"/>
      <c r="G3" s="5"/>
      <c r="H3" s="5"/>
      <c r="I3" s="5"/>
      <c r="J3" s="5"/>
      <c r="K3" s="5"/>
    </row>
    <row r="4" ht="14.1" customHeight="1" spans="1:12">
      <c r="A4" s="5"/>
      <c r="B4" s="5"/>
      <c r="C4" s="5"/>
      <c r="D4" s="5"/>
      <c r="E4" s="605"/>
      <c r="F4" s="605"/>
      <c r="G4" s="5"/>
      <c r="H4" s="5"/>
      <c r="I4" s="5"/>
      <c r="J4" s="5"/>
      <c r="K4" s="40" t="s">
        <v>667</v>
      </c>
      <c r="L4" s="29"/>
    </row>
    <row r="5" customHeight="1" spans="1:12">
      <c r="A5" s="3" t="str">
        <f>基本信息输入表!K6&amp;"："&amp;基本信息输入表!M6</f>
        <v>被评估单位：山西华润昌裕煤业有限公司</v>
      </c>
      <c r="K5" s="68" t="s">
        <v>587</v>
      </c>
      <c r="L5" s="68"/>
    </row>
    <row r="6" s="5" customFormat="1" customHeight="1" spans="1:13">
      <c r="A6" s="8" t="s">
        <v>444</v>
      </c>
      <c r="B6" s="8" t="s">
        <v>638</v>
      </c>
      <c r="C6" s="8" t="s">
        <v>668</v>
      </c>
      <c r="D6" s="8" t="s">
        <v>669</v>
      </c>
      <c r="E6" s="769" t="s">
        <v>670</v>
      </c>
      <c r="F6" s="769" t="s">
        <v>641</v>
      </c>
      <c r="G6" s="8" t="s">
        <v>671</v>
      </c>
      <c r="H6" s="8" t="s">
        <v>672</v>
      </c>
      <c r="I6" s="8" t="s">
        <v>414</v>
      </c>
      <c r="J6" s="8" t="s">
        <v>415</v>
      </c>
      <c r="K6" s="8" t="s">
        <v>417</v>
      </c>
      <c r="L6" s="8" t="s">
        <v>577</v>
      </c>
      <c r="M6" s="23" t="s">
        <v>592</v>
      </c>
    </row>
    <row r="7" spans="1:13">
      <c r="A7" s="583" t="str">
        <f>IF(C7="","",ROW()-6)</f>
        <v/>
      </c>
      <c r="B7" s="13"/>
      <c r="C7" s="13"/>
      <c r="D7" s="12"/>
      <c r="E7" s="14"/>
      <c r="F7" s="14"/>
      <c r="G7" s="12"/>
      <c r="H7" s="15"/>
      <c r="I7" s="614"/>
      <c r="J7" s="15"/>
      <c r="K7" s="578" t="str">
        <f>IF(I7=0,"",(J7-I7)/I7*100)</f>
        <v/>
      </c>
      <c r="L7" s="13"/>
      <c r="M7" s="5" t="s">
        <v>673</v>
      </c>
    </row>
    <row r="8" spans="1:13">
      <c r="A8" s="583" t="str">
        <f t="shared" ref="A8:A26" si="0">IF(C8="","",ROW()-6)</f>
        <v/>
      </c>
      <c r="B8" s="13"/>
      <c r="C8" s="13"/>
      <c r="D8" s="12"/>
      <c r="E8" s="14"/>
      <c r="F8" s="14"/>
      <c r="G8" s="12"/>
      <c r="H8" s="15"/>
      <c r="I8" s="614"/>
      <c r="J8" s="15"/>
      <c r="K8" s="578" t="str">
        <f t="shared" ref="K8:K27" si="1">IF(I8=0,"",(J8-I8)/I8*100)</f>
        <v/>
      </c>
      <c r="L8" s="13"/>
      <c r="M8" s="5" t="s">
        <v>674</v>
      </c>
    </row>
    <row r="9" spans="1:13">
      <c r="A9" s="583" t="str">
        <f t="shared" si="0"/>
        <v/>
      </c>
      <c r="B9" s="13"/>
      <c r="C9" s="13"/>
      <c r="D9" s="12"/>
      <c r="E9" s="14"/>
      <c r="F9" s="14"/>
      <c r="G9" s="12"/>
      <c r="H9" s="15"/>
      <c r="I9" s="614"/>
      <c r="J9" s="15"/>
      <c r="K9" s="578" t="str">
        <f t="shared" si="1"/>
        <v/>
      </c>
      <c r="L9" s="13"/>
      <c r="M9" s="5" t="s">
        <v>675</v>
      </c>
    </row>
    <row r="10" spans="1:13">
      <c r="A10" s="583" t="str">
        <f t="shared" si="0"/>
        <v/>
      </c>
      <c r="B10" s="13"/>
      <c r="C10" s="13"/>
      <c r="D10" s="12"/>
      <c r="E10" s="14"/>
      <c r="F10" s="14"/>
      <c r="G10" s="12"/>
      <c r="H10" s="15"/>
      <c r="I10" s="614"/>
      <c r="J10" s="15"/>
      <c r="K10" s="578" t="str">
        <f t="shared" si="1"/>
        <v/>
      </c>
      <c r="L10" s="13"/>
      <c r="M10" s="5" t="s">
        <v>676</v>
      </c>
    </row>
    <row r="11" spans="1:13">
      <c r="A11" s="583" t="str">
        <f t="shared" si="0"/>
        <v/>
      </c>
      <c r="B11" s="13"/>
      <c r="C11" s="13"/>
      <c r="D11" s="12"/>
      <c r="E11" s="14"/>
      <c r="F11" s="14"/>
      <c r="G11" s="12"/>
      <c r="H11" s="15"/>
      <c r="I11" s="614"/>
      <c r="J11" s="15"/>
      <c r="K11" s="578" t="str">
        <f t="shared" si="1"/>
        <v/>
      </c>
      <c r="L11" s="13"/>
      <c r="M11" s="5" t="s">
        <v>677</v>
      </c>
    </row>
    <row r="12" spans="1:13">
      <c r="A12" s="583" t="str">
        <f t="shared" si="0"/>
        <v/>
      </c>
      <c r="B12" s="13"/>
      <c r="C12" s="13"/>
      <c r="D12" s="12"/>
      <c r="E12" s="14"/>
      <c r="F12" s="14"/>
      <c r="G12" s="12"/>
      <c r="H12" s="15"/>
      <c r="I12" s="614"/>
      <c r="J12" s="15"/>
      <c r="K12" s="578" t="str">
        <f t="shared" si="1"/>
        <v/>
      </c>
      <c r="L12" s="13"/>
      <c r="M12" s="5" t="s">
        <v>678</v>
      </c>
    </row>
    <row r="13" spans="1:13">
      <c r="A13" s="583" t="str">
        <f t="shared" si="0"/>
        <v/>
      </c>
      <c r="B13" s="13"/>
      <c r="C13" s="13"/>
      <c r="D13" s="12"/>
      <c r="E13" s="14"/>
      <c r="F13" s="14"/>
      <c r="G13" s="12"/>
      <c r="H13" s="15"/>
      <c r="I13" s="614"/>
      <c r="J13" s="15"/>
      <c r="K13" s="578" t="str">
        <f t="shared" si="1"/>
        <v/>
      </c>
      <c r="L13" s="13"/>
      <c r="M13" s="5" t="s">
        <v>679</v>
      </c>
    </row>
    <row r="14" spans="1:13">
      <c r="A14" s="583" t="str">
        <f t="shared" si="0"/>
        <v/>
      </c>
      <c r="B14" s="13"/>
      <c r="C14" s="13"/>
      <c r="D14" s="12"/>
      <c r="E14" s="14"/>
      <c r="F14" s="14"/>
      <c r="G14" s="12"/>
      <c r="H14" s="15"/>
      <c r="I14" s="614"/>
      <c r="J14" s="15"/>
      <c r="K14" s="578" t="str">
        <f t="shared" si="1"/>
        <v/>
      </c>
      <c r="L14" s="13"/>
      <c r="M14" s="5" t="s">
        <v>680</v>
      </c>
    </row>
    <row r="15" spans="1:13">
      <c r="A15" s="583" t="str">
        <f t="shared" si="0"/>
        <v/>
      </c>
      <c r="B15" s="13"/>
      <c r="C15" s="13"/>
      <c r="D15" s="12"/>
      <c r="E15" s="14"/>
      <c r="F15" s="14"/>
      <c r="G15" s="12"/>
      <c r="H15" s="15"/>
      <c r="I15" s="614"/>
      <c r="J15" s="15"/>
      <c r="K15" s="578" t="str">
        <f t="shared" si="1"/>
        <v/>
      </c>
      <c r="L15" s="13"/>
      <c r="M15" s="5" t="s">
        <v>681</v>
      </c>
    </row>
    <row r="16" spans="1:13">
      <c r="A16" s="583" t="str">
        <f t="shared" si="0"/>
        <v/>
      </c>
      <c r="B16" s="13"/>
      <c r="C16" s="13"/>
      <c r="D16" s="12"/>
      <c r="E16" s="14"/>
      <c r="F16" s="14"/>
      <c r="G16" s="12"/>
      <c r="H16" s="15"/>
      <c r="I16" s="614"/>
      <c r="J16" s="15"/>
      <c r="K16" s="578" t="str">
        <f t="shared" si="1"/>
        <v/>
      </c>
      <c r="L16" s="13"/>
      <c r="M16" s="5" t="s">
        <v>682</v>
      </c>
    </row>
    <row r="17" spans="1:13">
      <c r="A17" s="583" t="str">
        <f t="shared" si="0"/>
        <v/>
      </c>
      <c r="B17" s="13"/>
      <c r="C17" s="13"/>
      <c r="D17" s="12"/>
      <c r="E17" s="14"/>
      <c r="F17" s="14"/>
      <c r="G17" s="12"/>
      <c r="H17" s="15"/>
      <c r="I17" s="614"/>
      <c r="J17" s="15"/>
      <c r="K17" s="578" t="str">
        <f t="shared" si="1"/>
        <v/>
      </c>
      <c r="L17" s="13"/>
      <c r="M17" s="5" t="s">
        <v>683</v>
      </c>
    </row>
    <row r="18" spans="1:13">
      <c r="A18" s="583" t="str">
        <f t="shared" si="0"/>
        <v/>
      </c>
      <c r="B18" s="13"/>
      <c r="C18" s="13"/>
      <c r="D18" s="12"/>
      <c r="E18" s="14"/>
      <c r="F18" s="14"/>
      <c r="G18" s="12"/>
      <c r="H18" s="15"/>
      <c r="I18" s="614"/>
      <c r="J18" s="15"/>
      <c r="K18" s="578" t="str">
        <f t="shared" si="1"/>
        <v/>
      </c>
      <c r="L18" s="13"/>
      <c r="M18" s="5" t="s">
        <v>684</v>
      </c>
    </row>
    <row r="19" spans="1:13">
      <c r="A19" s="583" t="str">
        <f t="shared" si="0"/>
        <v/>
      </c>
      <c r="B19" s="13"/>
      <c r="C19" s="13"/>
      <c r="D19" s="12"/>
      <c r="E19" s="14"/>
      <c r="F19" s="14"/>
      <c r="G19" s="12"/>
      <c r="H19" s="15"/>
      <c r="I19" s="614"/>
      <c r="J19" s="15"/>
      <c r="K19" s="578" t="str">
        <f t="shared" si="1"/>
        <v/>
      </c>
      <c r="L19" s="13"/>
      <c r="M19" s="5" t="s">
        <v>685</v>
      </c>
    </row>
    <row r="20" spans="1:13">
      <c r="A20" s="583" t="str">
        <f t="shared" si="0"/>
        <v/>
      </c>
      <c r="B20" s="13"/>
      <c r="C20" s="13"/>
      <c r="D20" s="12"/>
      <c r="E20" s="14"/>
      <c r="F20" s="14"/>
      <c r="G20" s="12"/>
      <c r="H20" s="15"/>
      <c r="I20" s="614"/>
      <c r="J20" s="15"/>
      <c r="K20" s="578" t="str">
        <f t="shared" si="1"/>
        <v/>
      </c>
      <c r="L20" s="13"/>
      <c r="M20" s="5" t="s">
        <v>686</v>
      </c>
    </row>
    <row r="21" spans="1:13">
      <c r="A21" s="583" t="str">
        <f t="shared" si="0"/>
        <v/>
      </c>
      <c r="B21" s="13"/>
      <c r="C21" s="13"/>
      <c r="D21" s="12"/>
      <c r="E21" s="14"/>
      <c r="F21" s="14"/>
      <c r="G21" s="12"/>
      <c r="H21" s="15"/>
      <c r="I21" s="614"/>
      <c r="J21" s="15"/>
      <c r="K21" s="578" t="str">
        <f t="shared" si="1"/>
        <v/>
      </c>
      <c r="L21" s="13"/>
      <c r="M21" s="5" t="s">
        <v>687</v>
      </c>
    </row>
    <row r="22" spans="1:13">
      <c r="A22" s="583" t="str">
        <f t="shared" si="0"/>
        <v/>
      </c>
      <c r="B22" s="13"/>
      <c r="C22" s="13"/>
      <c r="D22" s="12"/>
      <c r="E22" s="14"/>
      <c r="F22" s="14"/>
      <c r="G22" s="12"/>
      <c r="H22" s="15"/>
      <c r="I22" s="614"/>
      <c r="J22" s="15"/>
      <c r="K22" s="578" t="str">
        <f t="shared" si="1"/>
        <v/>
      </c>
      <c r="L22" s="13"/>
      <c r="M22" s="5" t="s">
        <v>688</v>
      </c>
    </row>
    <row r="23" spans="1:13">
      <c r="A23" s="583" t="str">
        <f t="shared" si="0"/>
        <v/>
      </c>
      <c r="B23" s="13"/>
      <c r="C23" s="13"/>
      <c r="D23" s="12"/>
      <c r="E23" s="14"/>
      <c r="F23" s="14"/>
      <c r="G23" s="12"/>
      <c r="H23" s="15"/>
      <c r="I23" s="614"/>
      <c r="J23" s="15"/>
      <c r="K23" s="578" t="str">
        <f t="shared" si="1"/>
        <v/>
      </c>
      <c r="L23" s="13"/>
      <c r="M23" s="5" t="s">
        <v>689</v>
      </c>
    </row>
    <row r="24" spans="1:13">
      <c r="A24" s="583" t="str">
        <f t="shared" si="0"/>
        <v/>
      </c>
      <c r="B24" s="13"/>
      <c r="C24" s="13"/>
      <c r="D24" s="12"/>
      <c r="E24" s="14"/>
      <c r="F24" s="14"/>
      <c r="G24" s="12"/>
      <c r="H24" s="15"/>
      <c r="I24" s="614"/>
      <c r="J24" s="15"/>
      <c r="K24" s="578" t="str">
        <f t="shared" si="1"/>
        <v/>
      </c>
      <c r="L24" s="13"/>
      <c r="M24" s="5" t="s">
        <v>690</v>
      </c>
    </row>
    <row r="25" spans="1:13">
      <c r="A25" s="583" t="str">
        <f t="shared" si="0"/>
        <v/>
      </c>
      <c r="B25" s="13"/>
      <c r="C25" s="13"/>
      <c r="D25" s="12"/>
      <c r="E25" s="14"/>
      <c r="F25" s="14"/>
      <c r="G25" s="12"/>
      <c r="H25" s="15"/>
      <c r="I25" s="614"/>
      <c r="J25" s="15"/>
      <c r="K25" s="578" t="str">
        <f t="shared" si="1"/>
        <v/>
      </c>
      <c r="L25" s="13"/>
      <c r="M25" s="5" t="s">
        <v>691</v>
      </c>
    </row>
    <row r="26" spans="1:13">
      <c r="A26" s="583" t="str">
        <f t="shared" si="0"/>
        <v/>
      </c>
      <c r="B26" s="13"/>
      <c r="C26" s="13"/>
      <c r="D26" s="12"/>
      <c r="E26" s="14"/>
      <c r="F26" s="14"/>
      <c r="G26" s="12"/>
      <c r="H26" s="15"/>
      <c r="I26" s="614"/>
      <c r="J26" s="15"/>
      <c r="K26" s="578" t="str">
        <f t="shared" si="1"/>
        <v/>
      </c>
      <c r="L26" s="13"/>
      <c r="M26" s="5" t="s">
        <v>692</v>
      </c>
    </row>
    <row r="27" customHeight="1" spans="1:12">
      <c r="A27" s="24" t="s">
        <v>665</v>
      </c>
      <c r="B27" s="25"/>
      <c r="C27" s="28"/>
      <c r="D27" s="28"/>
      <c r="E27" s="612"/>
      <c r="F27" s="612"/>
      <c r="G27" s="28"/>
      <c r="H27" s="28"/>
      <c r="I27" s="32">
        <f>SUM(I7:I26)</f>
        <v>0</v>
      </c>
      <c r="J27" s="32">
        <f>SUM(J7:J26)</f>
        <v>0</v>
      </c>
      <c r="K27" s="578" t="str">
        <f t="shared" si="1"/>
        <v/>
      </c>
      <c r="L27" s="28"/>
    </row>
    <row r="28" customHeight="1" spans="1:13">
      <c r="A28" s="3" t="str">
        <f>基本信息输入表!$K$6&amp;"填表人："&amp;基本信息输入表!$M$19</f>
        <v>被评估单位填表人：阎丽红</v>
      </c>
      <c r="J28" s="3" t="str">
        <f>"评估人员："&amp;基本信息输入表!$Q$19</f>
        <v>评估人员：孙艳平</v>
      </c>
      <c r="M28" s="23" t="s">
        <v>439</v>
      </c>
    </row>
    <row r="29" customHeight="1" spans="1:1">
      <c r="A29" s="3" t="str">
        <f>"填表日期："&amp;YEAR(基本信息输入表!$O$19)&amp;"年"&amp;MONTH(基本信息输入表!$O$19)&amp;"月"&amp;DAY(基本信息输入表!$O$19)&amp;"日"</f>
        <v>填表日期：2020年4月25日</v>
      </c>
    </row>
  </sheetData>
  <mergeCells count="5">
    <mergeCell ref="A2:K2"/>
    <mergeCell ref="A3:K3"/>
    <mergeCell ref="K4:L4"/>
    <mergeCell ref="K5:L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4"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9"/>
  <sheetViews>
    <sheetView showGridLines="0" workbookViewId="0">
      <selection activeCell="AA34" sqref="AA34"/>
    </sheetView>
  </sheetViews>
  <sheetFormatPr defaultColWidth="9" defaultRowHeight="15.75" customHeight="1"/>
  <cols>
    <col min="1" max="1" width="4.25" style="3" customWidth="1"/>
    <col min="2" max="2" width="16.625" style="3" customWidth="1"/>
    <col min="3" max="3" width="10.75" style="3" customWidth="1"/>
    <col min="4" max="5" width="7.25" style="3" customWidth="1"/>
    <col min="6" max="6" width="7.25" style="604" customWidth="1"/>
    <col min="7" max="7" width="9.25" style="3" customWidth="1"/>
    <col min="8" max="8" width="11.75" style="3" customWidth="1"/>
    <col min="9" max="10" width="14.625" style="3" customWidth="1"/>
    <col min="11" max="11" width="8.125" style="3" customWidth="1"/>
    <col min="12" max="12" width="9" style="3"/>
    <col min="13" max="13" width="9" style="5"/>
    <col min="14" max="16384" width="9" style="3"/>
  </cols>
  <sheetData>
    <row r="1" customHeight="1" spans="1:1">
      <c r="A1" s="2" t="s">
        <v>409</v>
      </c>
    </row>
    <row r="2" s="20" customFormat="1" ht="30" customHeight="1" spans="1:13">
      <c r="A2" s="4" t="s">
        <v>693</v>
      </c>
      <c r="B2" s="4"/>
      <c r="C2" s="4"/>
      <c r="D2" s="4"/>
      <c r="E2" s="4"/>
      <c r="F2" s="4"/>
      <c r="G2" s="4"/>
      <c r="H2" s="4"/>
      <c r="I2" s="4"/>
      <c r="J2" s="4"/>
      <c r="K2" s="4"/>
      <c r="L2" s="4"/>
      <c r="M2" s="21"/>
    </row>
    <row r="3" customHeight="1" spans="1:12">
      <c r="A3" s="5" t="str">
        <f>"评估基准日："&amp;TEXT(基本信息输入表!M7,"yyyy年mm月dd日")</f>
        <v>评估基准日：2020年03月31日</v>
      </c>
      <c r="B3" s="5"/>
      <c r="C3" s="5"/>
      <c r="D3" s="5"/>
      <c r="E3" s="5"/>
      <c r="F3" s="5"/>
      <c r="G3" s="5"/>
      <c r="H3" s="5"/>
      <c r="I3" s="5"/>
      <c r="J3" s="5"/>
      <c r="K3" s="5"/>
      <c r="L3" s="5"/>
    </row>
    <row r="4" ht="14.1" customHeight="1" spans="1:12">
      <c r="A4" s="5"/>
      <c r="B4" s="5"/>
      <c r="C4" s="5"/>
      <c r="D4" s="5"/>
      <c r="E4" s="5"/>
      <c r="F4" s="605"/>
      <c r="G4" s="5"/>
      <c r="H4" s="5"/>
      <c r="I4" s="5"/>
      <c r="J4" s="5"/>
      <c r="K4" s="29" t="s">
        <v>694</v>
      </c>
      <c r="L4" s="29"/>
    </row>
    <row r="5" customHeight="1" spans="1:12">
      <c r="A5" s="3" t="str">
        <f>基本信息输入表!K6&amp;"："&amp;基本信息输入表!M6</f>
        <v>被评估单位：山西华润昌裕煤业有限公司</v>
      </c>
      <c r="K5" s="68" t="s">
        <v>587</v>
      </c>
      <c r="L5" s="68"/>
    </row>
    <row r="6" s="5" customFormat="1" customHeight="1" spans="1:13">
      <c r="A6" s="8" t="s">
        <v>444</v>
      </c>
      <c r="B6" s="8" t="s">
        <v>695</v>
      </c>
      <c r="C6" s="8" t="s">
        <v>696</v>
      </c>
      <c r="D6" s="8" t="s">
        <v>697</v>
      </c>
      <c r="E6" s="8" t="s">
        <v>698</v>
      </c>
      <c r="F6" s="769" t="s">
        <v>641</v>
      </c>
      <c r="G6" s="8" t="s">
        <v>672</v>
      </c>
      <c r="H6" s="8" t="s">
        <v>699</v>
      </c>
      <c r="I6" s="8" t="s">
        <v>414</v>
      </c>
      <c r="J6" s="8" t="s">
        <v>415</v>
      </c>
      <c r="K6" s="8" t="s">
        <v>417</v>
      </c>
      <c r="L6" s="8" t="s">
        <v>577</v>
      </c>
      <c r="M6" s="23" t="s">
        <v>592</v>
      </c>
    </row>
    <row r="7" spans="1:13">
      <c r="A7" s="12" t="str">
        <f>IF(C7="","",ROW()-6)</f>
        <v/>
      </c>
      <c r="B7" s="13"/>
      <c r="C7" s="13"/>
      <c r="D7" s="13"/>
      <c r="E7" s="12"/>
      <c r="F7" s="14"/>
      <c r="G7" s="15"/>
      <c r="H7" s="15"/>
      <c r="I7" s="614"/>
      <c r="J7" s="15"/>
      <c r="K7" s="578" t="str">
        <f>IF(I7=0,"",(J7-I7)/I7*100)</f>
        <v/>
      </c>
      <c r="L7" s="13"/>
      <c r="M7" s="5" t="s">
        <v>700</v>
      </c>
    </row>
    <row r="8" spans="1:13">
      <c r="A8" s="12" t="str">
        <f t="shared" ref="A8:A26" si="0">IF(C8="","",ROW()-6)</f>
        <v/>
      </c>
      <c r="B8" s="13"/>
      <c r="C8" s="13"/>
      <c r="D8" s="13"/>
      <c r="E8" s="12"/>
      <c r="F8" s="14"/>
      <c r="G8" s="15"/>
      <c r="H8" s="15"/>
      <c r="I8" s="614"/>
      <c r="J8" s="15"/>
      <c r="K8" s="578" t="str">
        <f t="shared" ref="K8:K27" si="1">IF(I8=0,"",(J8-I8)/I8*100)</f>
        <v/>
      </c>
      <c r="L8" s="13"/>
      <c r="M8" s="5" t="s">
        <v>701</v>
      </c>
    </row>
    <row r="9" spans="1:13">
      <c r="A9" s="12" t="str">
        <f t="shared" si="0"/>
        <v/>
      </c>
      <c r="B9" s="13"/>
      <c r="C9" s="13"/>
      <c r="D9" s="13"/>
      <c r="E9" s="12"/>
      <c r="F9" s="14"/>
      <c r="G9" s="15"/>
      <c r="H9" s="15"/>
      <c r="I9" s="614"/>
      <c r="J9" s="15"/>
      <c r="K9" s="578" t="str">
        <f t="shared" si="1"/>
        <v/>
      </c>
      <c r="L9" s="13"/>
      <c r="M9" s="5" t="s">
        <v>702</v>
      </c>
    </row>
    <row r="10" spans="1:13">
      <c r="A10" s="12" t="str">
        <f t="shared" si="0"/>
        <v/>
      </c>
      <c r="B10" s="13"/>
      <c r="C10" s="13"/>
      <c r="D10" s="13"/>
      <c r="E10" s="12"/>
      <c r="F10" s="14"/>
      <c r="G10" s="15"/>
      <c r="H10" s="15"/>
      <c r="I10" s="614"/>
      <c r="J10" s="15"/>
      <c r="K10" s="578" t="str">
        <f t="shared" si="1"/>
        <v/>
      </c>
      <c r="L10" s="13"/>
      <c r="M10" s="5" t="s">
        <v>703</v>
      </c>
    </row>
    <row r="11" spans="1:13">
      <c r="A11" s="12" t="str">
        <f t="shared" si="0"/>
        <v/>
      </c>
      <c r="B11" s="13"/>
      <c r="C11" s="13"/>
      <c r="D11" s="13"/>
      <c r="E11" s="12"/>
      <c r="F11" s="14"/>
      <c r="G11" s="15"/>
      <c r="H11" s="15"/>
      <c r="I11" s="614"/>
      <c r="J11" s="15"/>
      <c r="K11" s="578" t="str">
        <f t="shared" si="1"/>
        <v/>
      </c>
      <c r="L11" s="13"/>
      <c r="M11" s="5" t="s">
        <v>704</v>
      </c>
    </row>
    <row r="12" spans="1:13">
      <c r="A12" s="12" t="str">
        <f t="shared" si="0"/>
        <v/>
      </c>
      <c r="B12" s="13"/>
      <c r="C12" s="13"/>
      <c r="D12" s="13"/>
      <c r="E12" s="12"/>
      <c r="F12" s="14"/>
      <c r="G12" s="15"/>
      <c r="H12" s="15"/>
      <c r="I12" s="614"/>
      <c r="J12" s="15"/>
      <c r="K12" s="578" t="str">
        <f t="shared" si="1"/>
        <v/>
      </c>
      <c r="L12" s="13"/>
      <c r="M12" s="5" t="s">
        <v>705</v>
      </c>
    </row>
    <row r="13" spans="1:13">
      <c r="A13" s="12" t="str">
        <f t="shared" si="0"/>
        <v/>
      </c>
      <c r="B13" s="13"/>
      <c r="C13" s="13"/>
      <c r="D13" s="13"/>
      <c r="E13" s="12"/>
      <c r="F13" s="14"/>
      <c r="G13" s="15"/>
      <c r="H13" s="15"/>
      <c r="I13" s="614"/>
      <c r="J13" s="15"/>
      <c r="K13" s="578" t="str">
        <f t="shared" si="1"/>
        <v/>
      </c>
      <c r="L13" s="13"/>
      <c r="M13" s="5" t="s">
        <v>706</v>
      </c>
    </row>
    <row r="14" spans="1:13">
      <c r="A14" s="12" t="str">
        <f t="shared" si="0"/>
        <v/>
      </c>
      <c r="B14" s="13"/>
      <c r="C14" s="13"/>
      <c r="D14" s="13"/>
      <c r="E14" s="12"/>
      <c r="F14" s="14"/>
      <c r="G14" s="15"/>
      <c r="H14" s="15"/>
      <c r="I14" s="614"/>
      <c r="J14" s="15"/>
      <c r="K14" s="578" t="str">
        <f t="shared" si="1"/>
        <v/>
      </c>
      <c r="L14" s="13"/>
      <c r="M14" s="5" t="s">
        <v>707</v>
      </c>
    </row>
    <row r="15" spans="1:13">
      <c r="A15" s="12" t="str">
        <f t="shared" si="0"/>
        <v/>
      </c>
      <c r="B15" s="13"/>
      <c r="C15" s="13"/>
      <c r="D15" s="13"/>
      <c r="E15" s="12"/>
      <c r="F15" s="14"/>
      <c r="G15" s="15"/>
      <c r="H15" s="15"/>
      <c r="I15" s="614"/>
      <c r="J15" s="15"/>
      <c r="K15" s="578" t="str">
        <f t="shared" si="1"/>
        <v/>
      </c>
      <c r="L15" s="13"/>
      <c r="M15" s="5" t="s">
        <v>708</v>
      </c>
    </row>
    <row r="16" spans="1:13">
      <c r="A16" s="12" t="str">
        <f t="shared" si="0"/>
        <v/>
      </c>
      <c r="B16" s="13"/>
      <c r="C16" s="13"/>
      <c r="D16" s="13"/>
      <c r="E16" s="12"/>
      <c r="F16" s="14"/>
      <c r="G16" s="15"/>
      <c r="H16" s="15"/>
      <c r="I16" s="614"/>
      <c r="J16" s="15"/>
      <c r="K16" s="578" t="str">
        <f t="shared" si="1"/>
        <v/>
      </c>
      <c r="L16" s="13"/>
      <c r="M16" s="5" t="s">
        <v>709</v>
      </c>
    </row>
    <row r="17" spans="1:13">
      <c r="A17" s="12" t="str">
        <f t="shared" si="0"/>
        <v/>
      </c>
      <c r="B17" s="13"/>
      <c r="C17" s="13"/>
      <c r="D17" s="13"/>
      <c r="E17" s="12"/>
      <c r="F17" s="14"/>
      <c r="G17" s="15"/>
      <c r="H17" s="15"/>
      <c r="I17" s="614"/>
      <c r="J17" s="15"/>
      <c r="K17" s="578" t="str">
        <f t="shared" si="1"/>
        <v/>
      </c>
      <c r="L17" s="13"/>
      <c r="M17" s="5" t="s">
        <v>710</v>
      </c>
    </row>
    <row r="18" spans="1:13">
      <c r="A18" s="12" t="str">
        <f t="shared" si="0"/>
        <v/>
      </c>
      <c r="B18" s="13"/>
      <c r="C18" s="13"/>
      <c r="D18" s="13"/>
      <c r="E18" s="12"/>
      <c r="F18" s="14"/>
      <c r="G18" s="15"/>
      <c r="H18" s="15"/>
      <c r="I18" s="614"/>
      <c r="J18" s="15"/>
      <c r="K18" s="578" t="str">
        <f t="shared" si="1"/>
        <v/>
      </c>
      <c r="L18" s="13"/>
      <c r="M18" s="5" t="s">
        <v>711</v>
      </c>
    </row>
    <row r="19" spans="1:13">
      <c r="A19" s="12" t="str">
        <f t="shared" si="0"/>
        <v/>
      </c>
      <c r="B19" s="13"/>
      <c r="C19" s="13"/>
      <c r="D19" s="13"/>
      <c r="E19" s="12"/>
      <c r="F19" s="14"/>
      <c r="G19" s="15"/>
      <c r="H19" s="15"/>
      <c r="I19" s="614"/>
      <c r="J19" s="15"/>
      <c r="K19" s="578" t="str">
        <f t="shared" si="1"/>
        <v/>
      </c>
      <c r="L19" s="13"/>
      <c r="M19" s="5" t="s">
        <v>712</v>
      </c>
    </row>
    <row r="20" spans="1:13">
      <c r="A20" s="12" t="str">
        <f t="shared" si="0"/>
        <v/>
      </c>
      <c r="B20" s="13"/>
      <c r="C20" s="13"/>
      <c r="D20" s="13"/>
      <c r="E20" s="12"/>
      <c r="F20" s="14"/>
      <c r="G20" s="15"/>
      <c r="H20" s="15"/>
      <c r="I20" s="614"/>
      <c r="J20" s="15"/>
      <c r="K20" s="578" t="str">
        <f t="shared" si="1"/>
        <v/>
      </c>
      <c r="L20" s="13"/>
      <c r="M20" s="5" t="s">
        <v>713</v>
      </c>
    </row>
    <row r="21" spans="1:13">
      <c r="A21" s="12" t="str">
        <f t="shared" si="0"/>
        <v/>
      </c>
      <c r="B21" s="13"/>
      <c r="C21" s="13"/>
      <c r="D21" s="13"/>
      <c r="E21" s="12"/>
      <c r="F21" s="14"/>
      <c r="G21" s="15"/>
      <c r="H21" s="15"/>
      <c r="I21" s="614"/>
      <c r="J21" s="15"/>
      <c r="K21" s="578" t="str">
        <f t="shared" si="1"/>
        <v/>
      </c>
      <c r="L21" s="13"/>
      <c r="M21" s="5" t="s">
        <v>714</v>
      </c>
    </row>
    <row r="22" spans="1:13">
      <c r="A22" s="12" t="str">
        <f t="shared" si="0"/>
        <v/>
      </c>
      <c r="B22" s="13"/>
      <c r="C22" s="13"/>
      <c r="D22" s="13"/>
      <c r="E22" s="12"/>
      <c r="F22" s="14"/>
      <c r="G22" s="15"/>
      <c r="H22" s="15"/>
      <c r="I22" s="614"/>
      <c r="J22" s="15"/>
      <c r="K22" s="578" t="str">
        <f t="shared" si="1"/>
        <v/>
      </c>
      <c r="L22" s="13"/>
      <c r="M22" s="5" t="s">
        <v>715</v>
      </c>
    </row>
    <row r="23" spans="1:13">
      <c r="A23" s="12" t="str">
        <f t="shared" si="0"/>
        <v/>
      </c>
      <c r="B23" s="13"/>
      <c r="C23" s="13"/>
      <c r="D23" s="13"/>
      <c r="E23" s="12"/>
      <c r="F23" s="14"/>
      <c r="G23" s="15"/>
      <c r="H23" s="15"/>
      <c r="I23" s="614"/>
      <c r="J23" s="15"/>
      <c r="K23" s="578" t="str">
        <f t="shared" si="1"/>
        <v/>
      </c>
      <c r="L23" s="13"/>
      <c r="M23" s="5" t="s">
        <v>716</v>
      </c>
    </row>
    <row r="24" spans="1:13">
      <c r="A24" s="12" t="str">
        <f t="shared" si="0"/>
        <v/>
      </c>
      <c r="B24" s="13"/>
      <c r="C24" s="13"/>
      <c r="D24" s="13"/>
      <c r="E24" s="12"/>
      <c r="F24" s="14"/>
      <c r="G24" s="15"/>
      <c r="H24" s="15"/>
      <c r="I24" s="614"/>
      <c r="J24" s="15"/>
      <c r="K24" s="578" t="str">
        <f t="shared" si="1"/>
        <v/>
      </c>
      <c r="L24" s="13"/>
      <c r="M24" s="5" t="s">
        <v>717</v>
      </c>
    </row>
    <row r="25" spans="1:13">
      <c r="A25" s="12" t="str">
        <f t="shared" si="0"/>
        <v/>
      </c>
      <c r="B25" s="13"/>
      <c r="C25" s="13"/>
      <c r="D25" s="13"/>
      <c r="E25" s="12"/>
      <c r="F25" s="14"/>
      <c r="G25" s="15"/>
      <c r="H25" s="15"/>
      <c r="I25" s="614"/>
      <c r="J25" s="15"/>
      <c r="K25" s="578" t="str">
        <f t="shared" si="1"/>
        <v/>
      </c>
      <c r="L25" s="13"/>
      <c r="M25" s="5" t="s">
        <v>718</v>
      </c>
    </row>
    <row r="26" spans="1:13">
      <c r="A26" s="12" t="str">
        <f t="shared" si="0"/>
        <v/>
      </c>
      <c r="B26" s="13"/>
      <c r="C26" s="13"/>
      <c r="D26" s="13"/>
      <c r="E26" s="12"/>
      <c r="F26" s="14"/>
      <c r="G26" s="15"/>
      <c r="H26" s="15"/>
      <c r="I26" s="614"/>
      <c r="J26" s="15"/>
      <c r="K26" s="578" t="str">
        <f t="shared" si="1"/>
        <v/>
      </c>
      <c r="L26" s="13"/>
      <c r="M26" s="5" t="s">
        <v>719</v>
      </c>
    </row>
    <row r="27" customHeight="1" spans="1:12">
      <c r="A27" s="24" t="s">
        <v>665</v>
      </c>
      <c r="B27" s="25"/>
      <c r="C27" s="28"/>
      <c r="D27" s="26"/>
      <c r="E27" s="26"/>
      <c r="F27" s="789"/>
      <c r="G27" s="28"/>
      <c r="H27" s="32"/>
      <c r="I27" s="32">
        <f>SUM(I7:I26)</f>
        <v>0</v>
      </c>
      <c r="J27" s="32">
        <f>SUM(J7:J26)</f>
        <v>0</v>
      </c>
      <c r="K27" s="578" t="str">
        <f t="shared" si="1"/>
        <v/>
      </c>
      <c r="L27" s="28"/>
    </row>
    <row r="28" customHeight="1" spans="1:13">
      <c r="A28" s="3" t="str">
        <f>基本信息输入表!$K$6&amp;"填表人："&amp;基本信息输入表!$M$20</f>
        <v>被评估单位填表人：阎丽红</v>
      </c>
      <c r="J28" s="3" t="str">
        <f>"评估人员："&amp;基本信息输入表!$Q$20</f>
        <v>评估人员：孙艳平</v>
      </c>
      <c r="M28" s="23" t="s">
        <v>439</v>
      </c>
    </row>
    <row r="29" customHeight="1" spans="1:1">
      <c r="A29" s="3" t="str">
        <f>"填表日期："&amp;YEAR(基本信息输入表!$O$20)&amp;"年"&amp;MONTH(基本信息输入表!$O$20)&amp;"月"&amp;DAY(基本信息输入表!$O$20)&amp;"日"</f>
        <v>填表日期：2020年4月25日</v>
      </c>
    </row>
  </sheetData>
  <mergeCells count="5">
    <mergeCell ref="A2:L2"/>
    <mergeCell ref="A3:L3"/>
    <mergeCell ref="K4:L4"/>
    <mergeCell ref="K5:L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6"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showGridLines="0" workbookViewId="0">
      <selection activeCell="O21" sqref="O20:O21"/>
    </sheetView>
  </sheetViews>
  <sheetFormatPr defaultColWidth="9" defaultRowHeight="15.75" customHeight="1"/>
  <cols>
    <col min="1" max="1" width="5.25" style="3" customWidth="1"/>
    <col min="2" max="2" width="30.5" style="3" customWidth="1"/>
    <col min="3" max="4" width="8" style="604" customWidth="1"/>
    <col min="5" max="5" width="9.375" style="3" customWidth="1"/>
    <col min="6" max="6" width="8.75" style="3" customWidth="1"/>
    <col min="7" max="7" width="12.25" style="3" customWidth="1"/>
    <col min="8" max="8" width="9.625" style="3" customWidth="1"/>
    <col min="9" max="9" width="15.5" style="3" customWidth="1"/>
    <col min="10" max="10" width="16.75" style="3" customWidth="1"/>
    <col min="11" max="11" width="8.75" style="5" customWidth="1"/>
    <col min="12" max="16384" width="9" style="3"/>
  </cols>
  <sheetData>
    <row r="1" customHeight="1" spans="1:1">
      <c r="A1" s="2" t="s">
        <v>409</v>
      </c>
    </row>
    <row r="2" s="20" customFormat="1" ht="30" customHeight="1" spans="1:11">
      <c r="A2" s="4" t="s">
        <v>720</v>
      </c>
      <c r="B2" s="4"/>
      <c r="C2" s="4"/>
      <c r="D2" s="4"/>
      <c r="E2" s="4"/>
      <c r="F2" s="4"/>
      <c r="G2" s="4"/>
      <c r="H2" s="4"/>
      <c r="I2" s="4"/>
      <c r="J2" s="4"/>
      <c r="K2" s="21"/>
    </row>
    <row r="3" customHeight="1" spans="1:10">
      <c r="A3" s="5" t="str">
        <f>"评估基准日："&amp;TEXT(基本信息输入表!M7,"yyyy年mm月dd日")</f>
        <v>评估基准日：2020年03月31日</v>
      </c>
      <c r="B3" s="5"/>
      <c r="C3" s="5"/>
      <c r="D3" s="5"/>
      <c r="E3" s="5"/>
      <c r="F3" s="5"/>
      <c r="G3" s="5"/>
      <c r="H3" s="5"/>
      <c r="I3" s="5"/>
      <c r="J3" s="5"/>
    </row>
    <row r="4" ht="14.1" customHeight="1" spans="1:10">
      <c r="A4" s="5"/>
      <c r="B4" s="5"/>
      <c r="C4" s="605"/>
      <c r="D4" s="605"/>
      <c r="E4" s="5"/>
      <c r="F4" s="5"/>
      <c r="G4" s="5"/>
      <c r="H4" s="5"/>
      <c r="I4" s="5"/>
      <c r="J4" s="29" t="s">
        <v>721</v>
      </c>
    </row>
    <row r="5" customHeight="1" spans="1:10">
      <c r="A5" s="3" t="str">
        <f>基本信息输入表!K6&amp;"："&amp;基本信息输入表!M6</f>
        <v>被评估单位：山西华润昌裕煤业有限公司</v>
      </c>
      <c r="J5" s="34" t="s">
        <v>587</v>
      </c>
    </row>
    <row r="6" s="5" customFormat="1" customHeight="1" spans="1:10">
      <c r="A6" s="8" t="s">
        <v>444</v>
      </c>
      <c r="B6" s="8" t="s">
        <v>722</v>
      </c>
      <c r="C6" s="769" t="s">
        <v>723</v>
      </c>
      <c r="D6" s="769" t="s">
        <v>724</v>
      </c>
      <c r="E6" s="8" t="s">
        <v>671</v>
      </c>
      <c r="F6" s="71" t="s">
        <v>725</v>
      </c>
      <c r="G6" s="45"/>
      <c r="H6" s="8" t="s">
        <v>415</v>
      </c>
      <c r="I6" s="8" t="s">
        <v>417</v>
      </c>
      <c r="J6" s="8" t="s">
        <v>577</v>
      </c>
    </row>
    <row r="7" customHeight="1" spans="1:11">
      <c r="A7" s="597"/>
      <c r="B7" s="598"/>
      <c r="C7" s="426"/>
      <c r="D7" s="426"/>
      <c r="E7" s="597"/>
      <c r="F7" s="582" t="s">
        <v>414</v>
      </c>
      <c r="G7" s="582" t="s">
        <v>726</v>
      </c>
      <c r="H7" s="430"/>
      <c r="I7" s="431"/>
      <c r="J7" s="598"/>
      <c r="K7" s="23" t="s">
        <v>592</v>
      </c>
    </row>
    <row r="8" spans="1:11">
      <c r="A8" s="12" t="str">
        <f>IF(B8="","",ROW()-7)</f>
        <v/>
      </c>
      <c r="B8" s="13"/>
      <c r="C8" s="14"/>
      <c r="D8" s="14"/>
      <c r="E8" s="12"/>
      <c r="F8" s="614"/>
      <c r="G8" s="614"/>
      <c r="H8" s="15"/>
      <c r="I8" s="578" t="str">
        <f>IF(F8=0,"",(H8-F8)/F8*100)</f>
        <v/>
      </c>
      <c r="J8" s="13"/>
      <c r="K8" s="5" t="s">
        <v>727</v>
      </c>
    </row>
    <row r="9" spans="1:11">
      <c r="A9" s="12" t="str">
        <f t="shared" ref="A9:A24" si="0">IF(B9="","",ROW()-7)</f>
        <v/>
      </c>
      <c r="B9" s="13"/>
      <c r="C9" s="14"/>
      <c r="D9" s="14"/>
      <c r="E9" s="12"/>
      <c r="F9" s="614"/>
      <c r="G9" s="614"/>
      <c r="H9" s="15"/>
      <c r="I9" s="578" t="str">
        <f t="shared" ref="I9:I27" si="1">IF(F9=0,"",(H9-F9)/F9*100)</f>
        <v/>
      </c>
      <c r="J9" s="13"/>
      <c r="K9" s="5" t="s">
        <v>728</v>
      </c>
    </row>
    <row r="10" spans="1:11">
      <c r="A10" s="12" t="str">
        <f t="shared" si="0"/>
        <v/>
      </c>
      <c r="B10" s="13"/>
      <c r="C10" s="14"/>
      <c r="D10" s="14"/>
      <c r="E10" s="12"/>
      <c r="F10" s="614"/>
      <c r="G10" s="614"/>
      <c r="H10" s="15"/>
      <c r="I10" s="578" t="str">
        <f t="shared" si="1"/>
        <v/>
      </c>
      <c r="J10" s="13"/>
      <c r="K10" s="5" t="s">
        <v>729</v>
      </c>
    </row>
    <row r="11" spans="1:11">
      <c r="A11" s="12" t="str">
        <f t="shared" si="0"/>
        <v/>
      </c>
      <c r="B11" s="13"/>
      <c r="C11" s="14"/>
      <c r="D11" s="14"/>
      <c r="E11" s="12"/>
      <c r="F11" s="614"/>
      <c r="G11" s="614"/>
      <c r="H11" s="15"/>
      <c r="I11" s="578" t="str">
        <f t="shared" si="1"/>
        <v/>
      </c>
      <c r="J11" s="13"/>
      <c r="K11" s="5" t="s">
        <v>730</v>
      </c>
    </row>
    <row r="12" spans="1:11">
      <c r="A12" s="12" t="str">
        <f t="shared" si="0"/>
        <v/>
      </c>
      <c r="B12" s="13"/>
      <c r="C12" s="14"/>
      <c r="D12" s="14"/>
      <c r="E12" s="12"/>
      <c r="F12" s="614"/>
      <c r="G12" s="614"/>
      <c r="H12" s="15"/>
      <c r="I12" s="578" t="str">
        <f t="shared" si="1"/>
        <v/>
      </c>
      <c r="J12" s="13"/>
      <c r="K12" s="5" t="s">
        <v>731</v>
      </c>
    </row>
    <row r="13" spans="1:11">
      <c r="A13" s="12" t="str">
        <f t="shared" si="0"/>
        <v/>
      </c>
      <c r="B13" s="13"/>
      <c r="C13" s="14"/>
      <c r="D13" s="14"/>
      <c r="E13" s="12"/>
      <c r="F13" s="614"/>
      <c r="G13" s="614"/>
      <c r="H13" s="15"/>
      <c r="I13" s="578" t="str">
        <f t="shared" si="1"/>
        <v/>
      </c>
      <c r="J13" s="13"/>
      <c r="K13" s="5" t="s">
        <v>732</v>
      </c>
    </row>
    <row r="14" spans="1:11">
      <c r="A14" s="12" t="str">
        <f t="shared" si="0"/>
        <v/>
      </c>
      <c r="B14" s="13"/>
      <c r="C14" s="14"/>
      <c r="D14" s="14"/>
      <c r="E14" s="12"/>
      <c r="F14" s="614"/>
      <c r="G14" s="614"/>
      <c r="H14" s="15"/>
      <c r="I14" s="578" t="str">
        <f t="shared" si="1"/>
        <v/>
      </c>
      <c r="J14" s="13"/>
      <c r="K14" s="5" t="s">
        <v>733</v>
      </c>
    </row>
    <row r="15" spans="1:11">
      <c r="A15" s="12" t="str">
        <f t="shared" si="0"/>
        <v/>
      </c>
      <c r="B15" s="13"/>
      <c r="C15" s="14"/>
      <c r="D15" s="14"/>
      <c r="E15" s="12"/>
      <c r="F15" s="614"/>
      <c r="G15" s="614"/>
      <c r="H15" s="15"/>
      <c r="I15" s="578" t="str">
        <f t="shared" si="1"/>
        <v/>
      </c>
      <c r="J15" s="13"/>
      <c r="K15" s="5" t="s">
        <v>734</v>
      </c>
    </row>
    <row r="16" spans="1:11">
      <c r="A16" s="12" t="str">
        <f t="shared" si="0"/>
        <v/>
      </c>
      <c r="B16" s="13"/>
      <c r="C16" s="14"/>
      <c r="D16" s="14"/>
      <c r="E16" s="12"/>
      <c r="F16" s="614"/>
      <c r="G16" s="614"/>
      <c r="H16" s="15"/>
      <c r="I16" s="578" t="str">
        <f t="shared" si="1"/>
        <v/>
      </c>
      <c r="J16" s="13"/>
      <c r="K16" s="5" t="s">
        <v>735</v>
      </c>
    </row>
    <row r="17" spans="1:11">
      <c r="A17" s="12" t="str">
        <f t="shared" si="0"/>
        <v/>
      </c>
      <c r="B17" s="13"/>
      <c r="C17" s="14"/>
      <c r="D17" s="14"/>
      <c r="E17" s="12"/>
      <c r="F17" s="614"/>
      <c r="G17" s="614"/>
      <c r="H17" s="15"/>
      <c r="I17" s="578" t="str">
        <f t="shared" si="1"/>
        <v/>
      </c>
      <c r="J17" s="13"/>
      <c r="K17" s="5" t="s">
        <v>736</v>
      </c>
    </row>
    <row r="18" spans="1:11">
      <c r="A18" s="12" t="str">
        <f t="shared" si="0"/>
        <v/>
      </c>
      <c r="B18" s="13"/>
      <c r="C18" s="14"/>
      <c r="D18" s="14"/>
      <c r="E18" s="12"/>
      <c r="F18" s="614"/>
      <c r="G18" s="614"/>
      <c r="H18" s="15"/>
      <c r="I18" s="578" t="str">
        <f t="shared" si="1"/>
        <v/>
      </c>
      <c r="J18" s="13"/>
      <c r="K18" s="5" t="s">
        <v>737</v>
      </c>
    </row>
    <row r="19" spans="1:11">
      <c r="A19" s="12" t="str">
        <f t="shared" si="0"/>
        <v/>
      </c>
      <c r="B19" s="13"/>
      <c r="C19" s="14"/>
      <c r="D19" s="14"/>
      <c r="E19" s="12"/>
      <c r="F19" s="614"/>
      <c r="G19" s="614"/>
      <c r="H19" s="15"/>
      <c r="I19" s="578" t="str">
        <f t="shared" si="1"/>
        <v/>
      </c>
      <c r="J19" s="13"/>
      <c r="K19" s="5" t="s">
        <v>738</v>
      </c>
    </row>
    <row r="20" spans="1:11">
      <c r="A20" s="12" t="str">
        <f t="shared" si="0"/>
        <v/>
      </c>
      <c r="B20" s="13"/>
      <c r="C20" s="14"/>
      <c r="D20" s="14"/>
      <c r="E20" s="12"/>
      <c r="F20" s="614"/>
      <c r="G20" s="614"/>
      <c r="H20" s="15"/>
      <c r="I20" s="578" t="str">
        <f t="shared" si="1"/>
        <v/>
      </c>
      <c r="J20" s="13"/>
      <c r="K20" s="5" t="s">
        <v>739</v>
      </c>
    </row>
    <row r="21" spans="1:11">
      <c r="A21" s="12" t="str">
        <f t="shared" si="0"/>
        <v/>
      </c>
      <c r="B21" s="13"/>
      <c r="C21" s="14"/>
      <c r="D21" s="14"/>
      <c r="E21" s="12"/>
      <c r="F21" s="614"/>
      <c r="G21" s="614"/>
      <c r="H21" s="15"/>
      <c r="I21" s="578" t="str">
        <f t="shared" si="1"/>
        <v/>
      </c>
      <c r="J21" s="13"/>
      <c r="K21" s="5" t="s">
        <v>740</v>
      </c>
    </row>
    <row r="22" spans="1:11">
      <c r="A22" s="12" t="str">
        <f t="shared" si="0"/>
        <v/>
      </c>
      <c r="B22" s="13"/>
      <c r="C22" s="14"/>
      <c r="D22" s="14"/>
      <c r="E22" s="12"/>
      <c r="F22" s="614"/>
      <c r="G22" s="614"/>
      <c r="H22" s="15"/>
      <c r="I22" s="578" t="str">
        <f t="shared" si="1"/>
        <v/>
      </c>
      <c r="J22" s="13"/>
      <c r="K22" s="5" t="s">
        <v>741</v>
      </c>
    </row>
    <row r="23" spans="1:11">
      <c r="A23" s="12" t="str">
        <f t="shared" si="0"/>
        <v/>
      </c>
      <c r="B23" s="13"/>
      <c r="C23" s="14"/>
      <c r="D23" s="14"/>
      <c r="E23" s="12"/>
      <c r="F23" s="614"/>
      <c r="G23" s="614"/>
      <c r="H23" s="15"/>
      <c r="I23" s="578" t="str">
        <f t="shared" si="1"/>
        <v/>
      </c>
      <c r="J23" s="13"/>
      <c r="K23" s="5" t="s">
        <v>742</v>
      </c>
    </row>
    <row r="24" spans="1:11">
      <c r="A24" s="12" t="str">
        <f t="shared" si="0"/>
        <v/>
      </c>
      <c r="B24" s="13"/>
      <c r="C24" s="14"/>
      <c r="D24" s="14"/>
      <c r="E24" s="12"/>
      <c r="F24" s="614"/>
      <c r="G24" s="614"/>
      <c r="H24" s="15"/>
      <c r="I24" s="578" t="str">
        <f t="shared" si="1"/>
        <v/>
      </c>
      <c r="J24" s="13"/>
      <c r="K24" s="5" t="s">
        <v>743</v>
      </c>
    </row>
    <row r="25" spans="1:11">
      <c r="A25" s="12" t="s">
        <v>744</v>
      </c>
      <c r="B25" s="13"/>
      <c r="C25" s="14"/>
      <c r="D25" s="14"/>
      <c r="E25" s="12"/>
      <c r="F25" s="15">
        <f>SUM(F8:F24)</f>
        <v>0</v>
      </c>
      <c r="G25" s="15">
        <f>SUM(G8:G24)</f>
        <v>0</v>
      </c>
      <c r="H25" s="15">
        <f>SUM(H8:H24)</f>
        <v>0</v>
      </c>
      <c r="I25" s="578" t="str">
        <f t="shared" si="1"/>
        <v/>
      </c>
      <c r="J25" s="13"/>
      <c r="K25" s="5" t="s">
        <v>745</v>
      </c>
    </row>
    <row r="26" spans="1:11">
      <c r="A26" s="12" t="s">
        <v>746</v>
      </c>
      <c r="B26" s="13"/>
      <c r="C26" s="14"/>
      <c r="D26" s="14"/>
      <c r="E26" s="12"/>
      <c r="F26" s="15">
        <f>G25</f>
        <v>0</v>
      </c>
      <c r="G26" s="15"/>
      <c r="H26" s="15"/>
      <c r="I26" s="578"/>
      <c r="J26" s="13"/>
      <c r="K26" s="5" t="s">
        <v>747</v>
      </c>
    </row>
    <row r="27" customHeight="1" spans="1:10">
      <c r="A27" s="26" t="s">
        <v>748</v>
      </c>
      <c r="B27" s="26"/>
      <c r="C27" s="789"/>
      <c r="D27" s="789"/>
      <c r="E27" s="28"/>
      <c r="F27" s="32">
        <f>F25-F26</f>
        <v>0</v>
      </c>
      <c r="G27" s="32"/>
      <c r="H27" s="32">
        <f>H25</f>
        <v>0</v>
      </c>
      <c r="I27" s="578" t="str">
        <f t="shared" si="1"/>
        <v/>
      </c>
      <c r="J27" s="28"/>
    </row>
    <row r="28" customHeight="1" spans="1:11">
      <c r="A28" s="3" t="str">
        <f>基本信息输入表!$K$6&amp;"填表人："&amp;基本信息输入表!$M$21</f>
        <v>被评估单位填表人：阎丽红</v>
      </c>
      <c r="H28" s="3" t="str">
        <f>"评估人员："&amp;基本信息输入表!$Q$21</f>
        <v>评估人员：孙艳平</v>
      </c>
      <c r="K28" s="23" t="s">
        <v>439</v>
      </c>
    </row>
    <row r="29" customHeight="1" spans="1:1">
      <c r="A29" s="3" t="str">
        <f>"填表日期："&amp;YEAR(基本信息输入表!$O$21)&amp;"年"&amp;MONTH(基本信息输入表!$O$21)&amp;"月"&amp;DAY(基本信息输入表!$O$21)&amp;"日"</f>
        <v>填表日期：2020年4月25日</v>
      </c>
    </row>
  </sheetData>
  <mergeCells count="14">
    <mergeCell ref="A2:J2"/>
    <mergeCell ref="A3:J3"/>
    <mergeCell ref="F6:G6"/>
    <mergeCell ref="A25:B25"/>
    <mergeCell ref="A26:B26"/>
    <mergeCell ref="A27:B27"/>
    <mergeCell ref="A6:A7"/>
    <mergeCell ref="B6:B7"/>
    <mergeCell ref="C6:C7"/>
    <mergeCell ref="D6:D7"/>
    <mergeCell ref="E6:E7"/>
    <mergeCell ref="H6:H7"/>
    <mergeCell ref="I6:I7"/>
    <mergeCell ref="J6:J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3"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5"/>
  <sheetViews>
    <sheetView showGridLines="0" workbookViewId="0">
      <selection activeCell="H14" sqref="H14"/>
    </sheetView>
  </sheetViews>
  <sheetFormatPr defaultColWidth="9" defaultRowHeight="15.75" customHeight="1"/>
  <cols>
    <col min="1" max="1" width="5.25" style="3" customWidth="1"/>
    <col min="2" max="2" width="41.375" style="3" customWidth="1"/>
    <col min="3" max="3" width="8" style="3" customWidth="1"/>
    <col min="4" max="4" width="8" style="604" customWidth="1"/>
    <col min="5" max="5" width="9.625" style="3" customWidth="1"/>
    <col min="6" max="6" width="4.75" style="3" customWidth="1"/>
    <col min="7" max="7" width="11.375" style="3" customWidth="1"/>
    <col min="8" max="8" width="11.625" style="3" customWidth="1"/>
    <col min="9" max="9" width="8" style="3" customWidth="1"/>
    <col min="10" max="10" width="11.625" style="3" customWidth="1"/>
    <col min="11" max="11" width="7.75" style="3" customWidth="1"/>
    <col min="12" max="12" width="16.75" style="3" customWidth="1"/>
    <col min="13" max="13" width="8.625" style="3" customWidth="1"/>
    <col min="14" max="16384" width="9" style="3"/>
  </cols>
  <sheetData>
    <row r="1" customHeight="1" spans="1:1">
      <c r="A1" s="2" t="s">
        <v>409</v>
      </c>
    </row>
    <row r="2" s="20" customFormat="1" ht="30" customHeight="1" spans="1:12">
      <c r="A2" s="4" t="s">
        <v>749</v>
      </c>
      <c r="B2" s="4"/>
      <c r="C2" s="4"/>
      <c r="D2" s="4"/>
      <c r="E2" s="4"/>
      <c r="F2" s="4"/>
      <c r="G2" s="4"/>
      <c r="H2" s="4"/>
      <c r="I2" s="4"/>
      <c r="J2" s="4"/>
      <c r="K2" s="4"/>
      <c r="L2" s="4"/>
    </row>
    <row r="3" customHeight="1" spans="1:12">
      <c r="A3" s="5" t="str">
        <f>"评估基准日："&amp;TEXT(基本信息输入表!M7,"yyyy年mm月dd日")</f>
        <v>评估基准日：2020年03月31日</v>
      </c>
      <c r="B3" s="5"/>
      <c r="C3" s="5"/>
      <c r="D3" s="5"/>
      <c r="E3" s="5"/>
      <c r="F3" s="5"/>
      <c r="G3" s="5"/>
      <c r="H3" s="5"/>
      <c r="I3" s="5"/>
      <c r="J3" s="5"/>
      <c r="K3" s="5"/>
      <c r="L3" s="5"/>
    </row>
    <row r="4" ht="14.1" customHeight="1" spans="1:12">
      <c r="A4" s="5"/>
      <c r="B4" s="5"/>
      <c r="C4" s="5"/>
      <c r="D4" s="605"/>
      <c r="E4" s="5"/>
      <c r="F4" s="5"/>
      <c r="G4" s="5"/>
      <c r="H4" s="5"/>
      <c r="I4" s="5"/>
      <c r="J4" s="5"/>
      <c r="K4" s="5"/>
      <c r="L4" s="29" t="s">
        <v>750</v>
      </c>
    </row>
    <row r="5" customHeight="1" spans="1:12">
      <c r="A5" s="3" t="str">
        <f>基本信息输入表!K6&amp;"："&amp;基本信息输入表!M6</f>
        <v>被评估单位：山西华润昌裕煤业有限公司</v>
      </c>
      <c r="H5" s="52"/>
      <c r="I5" s="52"/>
      <c r="L5" s="34" t="s">
        <v>587</v>
      </c>
    </row>
    <row r="6" s="5" customFormat="1" customHeight="1" spans="1:12">
      <c r="A6" s="8" t="s">
        <v>444</v>
      </c>
      <c r="B6" s="8" t="s">
        <v>751</v>
      </c>
      <c r="C6" s="8" t="s">
        <v>752</v>
      </c>
      <c r="D6" s="607" t="s">
        <v>753</v>
      </c>
      <c r="E6" s="8" t="s">
        <v>754</v>
      </c>
      <c r="F6" s="8" t="s">
        <v>589</v>
      </c>
      <c r="G6" s="74" t="s">
        <v>590</v>
      </c>
      <c r="H6" s="10" t="s">
        <v>725</v>
      </c>
      <c r="I6" s="613" t="s">
        <v>755</v>
      </c>
      <c r="J6" s="41" t="s">
        <v>415</v>
      </c>
      <c r="K6" s="8" t="s">
        <v>417</v>
      </c>
      <c r="L6" s="8" t="s">
        <v>577</v>
      </c>
    </row>
    <row r="7" customHeight="1" spans="1:13">
      <c r="A7" s="597"/>
      <c r="B7" s="598"/>
      <c r="C7" s="598"/>
      <c r="D7" s="426"/>
      <c r="E7" s="608"/>
      <c r="F7" s="598"/>
      <c r="G7" s="582"/>
      <c r="H7" s="582"/>
      <c r="I7" s="589"/>
      <c r="J7" s="582"/>
      <c r="K7" s="431" t="s">
        <v>517</v>
      </c>
      <c r="L7" s="598"/>
      <c r="M7" s="23" t="s">
        <v>592</v>
      </c>
    </row>
    <row r="8" spans="1:13">
      <c r="A8" s="12"/>
      <c r="B8" s="13"/>
      <c r="C8" s="13"/>
      <c r="D8" s="14"/>
      <c r="E8" s="33"/>
      <c r="F8" s="13"/>
      <c r="G8" s="15"/>
      <c r="H8" s="614"/>
      <c r="I8" s="614"/>
      <c r="J8" s="614"/>
      <c r="K8" s="578" t="str">
        <f>IF(H8=0,"",(J8-H8)/(H8)*100)</f>
        <v/>
      </c>
      <c r="L8" s="13"/>
      <c r="M8" s="5" t="s">
        <v>756</v>
      </c>
    </row>
    <row r="9" spans="1:13">
      <c r="A9" s="12"/>
      <c r="B9" s="13"/>
      <c r="C9" s="13"/>
      <c r="D9" s="14"/>
      <c r="E9" s="33"/>
      <c r="F9" s="13"/>
      <c r="G9" s="15"/>
      <c r="H9" s="614"/>
      <c r="I9" s="614"/>
      <c r="J9" s="614"/>
      <c r="K9" s="578"/>
      <c r="L9" s="13"/>
      <c r="M9" s="5" t="s">
        <v>757</v>
      </c>
    </row>
    <row r="10" spans="1:13">
      <c r="A10" s="12"/>
      <c r="B10" s="13"/>
      <c r="C10" s="13"/>
      <c r="D10" s="14"/>
      <c r="E10" s="33"/>
      <c r="F10" s="13"/>
      <c r="G10" s="15"/>
      <c r="H10" s="614"/>
      <c r="I10" s="614"/>
      <c r="J10" s="614"/>
      <c r="K10" s="578"/>
      <c r="L10" s="13"/>
      <c r="M10" s="5" t="s">
        <v>758</v>
      </c>
    </row>
    <row r="11" spans="1:13">
      <c r="A11" s="12"/>
      <c r="B11" s="13"/>
      <c r="C11" s="13"/>
      <c r="D11" s="14"/>
      <c r="E11" s="33"/>
      <c r="F11" s="13"/>
      <c r="G11" s="15"/>
      <c r="H11" s="614"/>
      <c r="I11" s="614"/>
      <c r="J11" s="614"/>
      <c r="K11" s="578"/>
      <c r="L11" s="13"/>
      <c r="M11" s="5" t="s">
        <v>759</v>
      </c>
    </row>
    <row r="12" spans="1:13">
      <c r="A12" s="12"/>
      <c r="B12" s="13"/>
      <c r="C12" s="13"/>
      <c r="D12" s="14"/>
      <c r="E12" s="33"/>
      <c r="F12" s="13"/>
      <c r="G12" s="15"/>
      <c r="H12" s="614"/>
      <c r="I12" s="614"/>
      <c r="J12" s="614"/>
      <c r="K12" s="578"/>
      <c r="L12" s="13"/>
      <c r="M12" s="5" t="s">
        <v>760</v>
      </c>
    </row>
    <row r="13" spans="1:13">
      <c r="A13" s="12"/>
      <c r="B13" s="13"/>
      <c r="C13" s="13"/>
      <c r="D13" s="14"/>
      <c r="E13" s="33"/>
      <c r="F13" s="13"/>
      <c r="G13" s="15"/>
      <c r="H13" s="614"/>
      <c r="I13" s="614"/>
      <c r="J13" s="614"/>
      <c r="K13" s="578"/>
      <c r="L13" s="13"/>
      <c r="M13" s="5" t="s">
        <v>761</v>
      </c>
    </row>
    <row r="14" spans="1:13">
      <c r="A14" s="12"/>
      <c r="B14" s="13"/>
      <c r="C14" s="13"/>
      <c r="D14" s="14"/>
      <c r="E14" s="33"/>
      <c r="F14" s="13"/>
      <c r="G14" s="15"/>
      <c r="H14" s="614"/>
      <c r="I14" s="614"/>
      <c r="J14" s="614"/>
      <c r="K14" s="578"/>
      <c r="L14" s="13"/>
      <c r="M14" s="5" t="s">
        <v>762</v>
      </c>
    </row>
    <row r="15" spans="1:13">
      <c r="A15" s="12"/>
      <c r="B15" s="13"/>
      <c r="C15" s="13"/>
      <c r="D15" s="14"/>
      <c r="E15" s="33"/>
      <c r="F15" s="13"/>
      <c r="G15" s="15"/>
      <c r="H15" s="614"/>
      <c r="I15" s="614"/>
      <c r="J15" s="614"/>
      <c r="K15" s="578"/>
      <c r="L15" s="13"/>
      <c r="M15" s="5" t="s">
        <v>763</v>
      </c>
    </row>
    <row r="16" spans="1:13">
      <c r="A16" s="12" t="str">
        <f>IF(B16="","",ROW()-7)</f>
        <v/>
      </c>
      <c r="B16" s="13"/>
      <c r="C16" s="13"/>
      <c r="D16" s="14"/>
      <c r="E16" s="33"/>
      <c r="F16" s="13"/>
      <c r="G16" s="15"/>
      <c r="H16" s="614"/>
      <c r="I16" s="614"/>
      <c r="J16" s="614"/>
      <c r="K16" s="578" t="str">
        <f>IF(H16=0,"",(J16-H16)/(H16)*100)</f>
        <v/>
      </c>
      <c r="L16" s="13"/>
      <c r="M16" s="5" t="s">
        <v>764</v>
      </c>
    </row>
    <row r="17" spans="1:13">
      <c r="A17" s="12" t="str">
        <f>IF(B17="","",ROW()-7)</f>
        <v/>
      </c>
      <c r="B17" s="13"/>
      <c r="C17" s="13"/>
      <c r="D17" s="14"/>
      <c r="E17" s="33"/>
      <c r="F17" s="13"/>
      <c r="G17" s="15"/>
      <c r="H17" s="614"/>
      <c r="I17" s="614"/>
      <c r="J17" s="614"/>
      <c r="K17" s="578" t="str">
        <f>IF(H17=0,"",(J17-H17)/(H17)*100)</f>
        <v/>
      </c>
      <c r="L17" s="13"/>
      <c r="M17" s="5" t="s">
        <v>765</v>
      </c>
    </row>
    <row r="18" spans="1:13">
      <c r="A18" s="12" t="str">
        <f>IF(B18="","",ROW()-7)</f>
        <v/>
      </c>
      <c r="B18" s="13"/>
      <c r="C18" s="13"/>
      <c r="D18" s="14"/>
      <c r="E18" s="33"/>
      <c r="F18" s="13"/>
      <c r="G18" s="15"/>
      <c r="H18" s="614"/>
      <c r="I18" s="614"/>
      <c r="J18" s="614"/>
      <c r="K18" s="578" t="str">
        <f>IF(H18=0,"",(J18-H18)/(H18)*100)</f>
        <v/>
      </c>
      <c r="L18" s="13"/>
      <c r="M18" s="5" t="s">
        <v>766</v>
      </c>
    </row>
    <row r="19" spans="1:13">
      <c r="A19" s="12" t="str">
        <f>IF(B19="","",ROW()-7)</f>
        <v/>
      </c>
      <c r="B19" s="13"/>
      <c r="C19" s="13"/>
      <c r="D19" s="14"/>
      <c r="E19" s="33"/>
      <c r="F19" s="13"/>
      <c r="G19" s="15"/>
      <c r="H19" s="614"/>
      <c r="I19" s="614"/>
      <c r="J19" s="614"/>
      <c r="K19" s="578" t="str">
        <f>IF(H19=0,"",(J19-H19)/(H19)*100)</f>
        <v/>
      </c>
      <c r="L19" s="13"/>
      <c r="M19" s="5" t="s">
        <v>767</v>
      </c>
    </row>
    <row r="20" spans="1:12">
      <c r="A20" s="12" t="s">
        <v>521</v>
      </c>
      <c r="B20" s="13"/>
      <c r="C20" s="13"/>
      <c r="D20" s="14"/>
      <c r="E20" s="33"/>
      <c r="F20" s="13"/>
      <c r="G20" s="15"/>
      <c r="H20" s="614">
        <f>SUM(H8:H19)</f>
        <v>0</v>
      </c>
      <c r="I20" s="614">
        <f>SUM(I8:I19)</f>
        <v>0</v>
      </c>
      <c r="J20" s="614">
        <f>SUM(J8:J19)</f>
        <v>0</v>
      </c>
      <c r="K20" s="578" t="str">
        <f>IF(H20=0,"",(J20-H20)/(H20)*100)</f>
        <v/>
      </c>
      <c r="L20" s="13"/>
    </row>
    <row r="21" spans="1:12">
      <c r="A21" s="12" t="s">
        <v>768</v>
      </c>
      <c r="B21" s="13"/>
      <c r="C21" s="13"/>
      <c r="D21" s="14"/>
      <c r="E21" s="33"/>
      <c r="F21" s="13"/>
      <c r="G21" s="15"/>
      <c r="H21" s="614">
        <f>I20</f>
        <v>0</v>
      </c>
      <c r="I21" s="614"/>
      <c r="J21" s="614"/>
      <c r="K21" s="578"/>
      <c r="L21" s="13"/>
    </row>
    <row r="22" spans="1:12">
      <c r="A22" s="12" t="s">
        <v>769</v>
      </c>
      <c r="B22" s="13"/>
      <c r="C22" s="13"/>
      <c r="D22" s="14"/>
      <c r="E22" s="33"/>
      <c r="F22" s="13"/>
      <c r="G22" s="15"/>
      <c r="H22" s="614"/>
      <c r="I22" s="614"/>
      <c r="J22" s="614">
        <f>H21</f>
        <v>0</v>
      </c>
      <c r="K22" s="578"/>
      <c r="L22" s="13"/>
    </row>
    <row r="23" customHeight="1" spans="1:12">
      <c r="A23" s="786" t="s">
        <v>770</v>
      </c>
      <c r="B23" s="611"/>
      <c r="C23" s="28"/>
      <c r="D23" s="612"/>
      <c r="E23" s="28"/>
      <c r="F23" s="28"/>
      <c r="G23" s="28"/>
      <c r="H23" s="615">
        <f>H20-H21</f>
        <v>0</v>
      </c>
      <c r="I23" s="615"/>
      <c r="J23" s="615">
        <f>J20-J22</f>
        <v>0</v>
      </c>
      <c r="K23" s="578" t="str">
        <f>IF(H23=0,"",(J23-H23)/(H23)*100)</f>
        <v/>
      </c>
      <c r="L23" s="28"/>
    </row>
    <row r="24" customHeight="1" spans="1:13">
      <c r="A24" s="3" t="str">
        <f>基本信息输入表!$K$6&amp;"填表人："&amp;基本信息输入表!$M$22</f>
        <v>被评估单位填表人：阎丽红</v>
      </c>
      <c r="J24" s="3" t="str">
        <f>"评估人员："&amp;基本信息输入表!$Q$22</f>
        <v>评估人员：孙艳平</v>
      </c>
      <c r="M24" s="31" t="s">
        <v>439</v>
      </c>
    </row>
    <row r="25" customHeight="1" spans="1:1">
      <c r="A25" s="3" t="str">
        <f>"填表日期："&amp;YEAR(基本信息输入表!$O$22)&amp;"年"&amp;MONTH(基本信息输入表!$O$22)&amp;"月"&amp;DAY(基本信息输入表!$O$22)&amp;"日"</f>
        <v>填表日期：2020年4月25日</v>
      </c>
    </row>
  </sheetData>
  <mergeCells count="18">
    <mergeCell ref="A2:L2"/>
    <mergeCell ref="A3:L3"/>
    <mergeCell ref="A20:B20"/>
    <mergeCell ref="A21:B21"/>
    <mergeCell ref="A22:B22"/>
    <mergeCell ref="A23:B23"/>
    <mergeCell ref="A6:A7"/>
    <mergeCell ref="B6:B7"/>
    <mergeCell ref="C6:C7"/>
    <mergeCell ref="D6:D7"/>
    <mergeCell ref="E6:E7"/>
    <mergeCell ref="F6:F7"/>
    <mergeCell ref="G6:G7"/>
    <mergeCell ref="H6:H7"/>
    <mergeCell ref="I6:I7"/>
    <mergeCell ref="J6:J7"/>
    <mergeCell ref="K6:K7"/>
    <mergeCell ref="L6:L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4"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5"/>
  <sheetViews>
    <sheetView showGridLines="0" topLeftCell="A8" workbookViewId="0">
      <selection activeCell="A26" sqref="$A26:$XFD27"/>
    </sheetView>
  </sheetViews>
  <sheetFormatPr defaultColWidth="9" defaultRowHeight="15.75" customHeight="1"/>
  <cols>
    <col min="1" max="1" width="6.25" style="3" customWidth="1"/>
    <col min="2" max="2" width="29.125" style="3" customWidth="1"/>
    <col min="3" max="3" width="10.875" style="3" customWidth="1"/>
    <col min="4" max="4" width="8" style="604" customWidth="1"/>
    <col min="5" max="5" width="9.625" style="3" customWidth="1"/>
    <col min="6" max="6" width="8.875" style="3" customWidth="1"/>
    <col min="7" max="7" width="11.375" style="3" hidden="1" customWidth="1"/>
    <col min="8" max="8" width="9.625" style="3" hidden="1" customWidth="1"/>
    <col min="9" max="9" width="10.75" style="3" customWidth="1"/>
    <col min="10" max="10" width="11.375" style="3" customWidth="1"/>
    <col min="11" max="11" width="9.625" style="3" customWidth="1"/>
    <col min="12" max="12" width="7.75" style="3" customWidth="1"/>
    <col min="13" max="13" width="16.75" style="3" customWidth="1"/>
    <col min="14" max="16384" width="9" style="3"/>
  </cols>
  <sheetData>
    <row r="1" customHeight="1" spans="1:1">
      <c r="A1" s="2" t="s">
        <v>409</v>
      </c>
    </row>
    <row r="2" s="20" customFormat="1" ht="30" customHeight="1" spans="1:13">
      <c r="A2" s="4" t="s">
        <v>771</v>
      </c>
      <c r="B2" s="4"/>
      <c r="C2" s="4"/>
      <c r="D2" s="4"/>
      <c r="E2" s="4"/>
      <c r="F2" s="4"/>
      <c r="G2" s="4"/>
      <c r="H2" s="4"/>
      <c r="I2" s="4"/>
      <c r="J2" s="4"/>
      <c r="K2" s="4"/>
      <c r="L2" s="4"/>
      <c r="M2" s="4"/>
    </row>
    <row r="3" customHeight="1" spans="1:13">
      <c r="A3" s="5" t="s">
        <v>516</v>
      </c>
      <c r="B3" s="5"/>
      <c r="C3" s="5"/>
      <c r="D3" s="5"/>
      <c r="E3" s="5"/>
      <c r="F3" s="5"/>
      <c r="G3" s="5"/>
      <c r="H3" s="5"/>
      <c r="I3" s="5"/>
      <c r="J3" s="5"/>
      <c r="K3" s="5"/>
      <c r="L3" s="5"/>
      <c r="M3" s="5"/>
    </row>
    <row r="4" ht="14.1" customHeight="1" spans="1:13">
      <c r="A4" s="5"/>
      <c r="B4" s="5"/>
      <c r="C4" s="5"/>
      <c r="D4" s="605"/>
      <c r="E4" s="5"/>
      <c r="F4" s="5"/>
      <c r="G4" s="5"/>
      <c r="H4" s="5"/>
      <c r="I4" s="5"/>
      <c r="J4" s="5"/>
      <c r="K4" s="5"/>
      <c r="L4" s="5"/>
      <c r="M4" s="29" t="s">
        <v>772</v>
      </c>
    </row>
    <row r="5" customHeight="1" spans="1:13">
      <c r="A5" s="69" t="s">
        <v>519</v>
      </c>
      <c r="M5" s="34" t="s">
        <v>587</v>
      </c>
    </row>
    <row r="6" s="5" customFormat="1" customHeight="1" spans="1:13">
      <c r="A6" s="8" t="s">
        <v>444</v>
      </c>
      <c r="B6" s="8" t="s">
        <v>773</v>
      </c>
      <c r="C6" s="8" t="s">
        <v>752</v>
      </c>
      <c r="D6" s="769" t="s">
        <v>774</v>
      </c>
      <c r="E6" s="8" t="s">
        <v>754</v>
      </c>
      <c r="F6" s="8" t="s">
        <v>589</v>
      </c>
      <c r="G6" s="8" t="s">
        <v>590</v>
      </c>
      <c r="H6" s="8" t="s">
        <v>775</v>
      </c>
      <c r="I6" s="10" t="s">
        <v>725</v>
      </c>
      <c r="J6" s="613" t="s">
        <v>726</v>
      </c>
      <c r="K6" s="8" t="s">
        <v>415</v>
      </c>
      <c r="L6" s="8" t="s">
        <v>417</v>
      </c>
      <c r="M6" s="8" t="s">
        <v>577</v>
      </c>
    </row>
    <row r="7" customHeight="1" spans="1:13">
      <c r="A7" s="597"/>
      <c r="B7" s="598"/>
      <c r="C7" s="598"/>
      <c r="D7" s="426"/>
      <c r="E7" s="608"/>
      <c r="F7" s="598"/>
      <c r="G7" s="430"/>
      <c r="H7" s="597"/>
      <c r="I7" s="582"/>
      <c r="J7" s="589"/>
      <c r="K7" s="430"/>
      <c r="L7" s="431"/>
      <c r="M7" s="598"/>
    </row>
    <row r="8" spans="1:13">
      <c r="A8" s="61">
        <v>1</v>
      </c>
      <c r="B8" s="286" t="s">
        <v>776</v>
      </c>
      <c r="C8" s="790" t="s">
        <v>777</v>
      </c>
      <c r="D8" s="782">
        <v>43497</v>
      </c>
      <c r="E8" s="33">
        <v>8</v>
      </c>
      <c r="F8" s="790" t="s">
        <v>615</v>
      </c>
      <c r="G8" s="15"/>
      <c r="H8" s="12"/>
      <c r="I8" s="746">
        <v>12717.44</v>
      </c>
      <c r="J8" s="791"/>
      <c r="K8" s="15">
        <v>12717.44</v>
      </c>
      <c r="L8" s="578">
        <v>0</v>
      </c>
      <c r="M8" s="13"/>
    </row>
    <row r="9" spans="1:13">
      <c r="A9" s="61">
        <v>2</v>
      </c>
      <c r="B9" s="286" t="s">
        <v>778</v>
      </c>
      <c r="C9" s="790" t="s">
        <v>779</v>
      </c>
      <c r="D9" s="782">
        <v>41843</v>
      </c>
      <c r="E9" s="33">
        <v>63</v>
      </c>
      <c r="F9" s="790" t="s">
        <v>615</v>
      </c>
      <c r="G9" s="15"/>
      <c r="H9" s="12"/>
      <c r="I9" s="746">
        <v>5707.84</v>
      </c>
      <c r="J9" s="791"/>
      <c r="K9" s="15">
        <v>5707.84</v>
      </c>
      <c r="L9" s="578">
        <v>0</v>
      </c>
      <c r="M9" s="13"/>
    </row>
    <row r="10" spans="1:13">
      <c r="A10" s="61">
        <v>3</v>
      </c>
      <c r="B10" s="459" t="s">
        <v>780</v>
      </c>
      <c r="C10" s="790" t="s">
        <v>781</v>
      </c>
      <c r="D10" s="782">
        <v>43096</v>
      </c>
      <c r="E10" s="33">
        <v>22</v>
      </c>
      <c r="F10" s="790" t="s">
        <v>615</v>
      </c>
      <c r="G10" s="15"/>
      <c r="H10" s="12"/>
      <c r="I10" s="746">
        <v>413151.12</v>
      </c>
      <c r="J10" s="791"/>
      <c r="K10" s="15">
        <v>413151.12</v>
      </c>
      <c r="L10" s="578">
        <v>0</v>
      </c>
      <c r="M10" s="13"/>
    </row>
    <row r="11" spans="1:13">
      <c r="A11" s="61"/>
      <c r="B11" s="459"/>
      <c r="C11" s="790"/>
      <c r="D11" s="782"/>
      <c r="E11" s="33"/>
      <c r="F11" s="790"/>
      <c r="G11" s="15"/>
      <c r="H11" s="12"/>
      <c r="I11" s="746"/>
      <c r="J11" s="791"/>
      <c r="K11" s="15"/>
      <c r="L11" s="578"/>
      <c r="M11" s="13"/>
    </row>
    <row r="12" spans="1:13">
      <c r="A12" s="12"/>
      <c r="B12" s="13"/>
      <c r="C12" s="13"/>
      <c r="D12" s="14"/>
      <c r="E12" s="33"/>
      <c r="F12" s="13"/>
      <c r="G12" s="15"/>
      <c r="H12" s="12"/>
      <c r="I12" s="614"/>
      <c r="J12" s="614"/>
      <c r="K12" s="15"/>
      <c r="L12" s="578"/>
      <c r="M12" s="13"/>
    </row>
    <row r="13" spans="1:13">
      <c r="A13" s="12"/>
      <c r="B13" s="13"/>
      <c r="C13" s="13"/>
      <c r="D13" s="14"/>
      <c r="E13" s="33"/>
      <c r="F13" s="13"/>
      <c r="G13" s="15"/>
      <c r="H13" s="12"/>
      <c r="I13" s="614"/>
      <c r="J13" s="614"/>
      <c r="K13" s="15"/>
      <c r="L13" s="578"/>
      <c r="M13" s="13"/>
    </row>
    <row r="14" spans="1:13">
      <c r="A14" s="12"/>
      <c r="B14" s="13"/>
      <c r="C14" s="13"/>
      <c r="D14" s="14"/>
      <c r="E14" s="33"/>
      <c r="F14" s="13"/>
      <c r="G14" s="15"/>
      <c r="H14" s="12"/>
      <c r="I14" s="614"/>
      <c r="J14" s="614"/>
      <c r="K14" s="15"/>
      <c r="L14" s="578"/>
      <c r="M14" s="13"/>
    </row>
    <row r="15" spans="1:13">
      <c r="A15" s="12"/>
      <c r="B15" s="13"/>
      <c r="C15" s="13"/>
      <c r="D15" s="14"/>
      <c r="E15" s="33"/>
      <c r="F15" s="13"/>
      <c r="G15" s="15"/>
      <c r="H15" s="12"/>
      <c r="I15" s="614"/>
      <c r="J15" s="614"/>
      <c r="K15" s="15"/>
      <c r="L15" s="578"/>
      <c r="M15" s="13"/>
    </row>
    <row r="16" spans="1:13">
      <c r="A16" s="12"/>
      <c r="B16" s="13"/>
      <c r="C16" s="13"/>
      <c r="D16" s="14"/>
      <c r="E16" s="33"/>
      <c r="F16" s="13"/>
      <c r="G16" s="15"/>
      <c r="H16" s="12"/>
      <c r="I16" s="614"/>
      <c r="J16" s="614"/>
      <c r="K16" s="15"/>
      <c r="L16" s="578"/>
      <c r="M16" s="13"/>
    </row>
    <row r="17" spans="1:13">
      <c r="A17" s="12"/>
      <c r="B17" s="13"/>
      <c r="C17" s="13"/>
      <c r="D17" s="14"/>
      <c r="E17" s="33"/>
      <c r="F17" s="13"/>
      <c r="G17" s="15"/>
      <c r="H17" s="12"/>
      <c r="I17" s="614"/>
      <c r="J17" s="614"/>
      <c r="K17" s="15"/>
      <c r="L17" s="578"/>
      <c r="M17" s="13"/>
    </row>
    <row r="18" spans="1:13">
      <c r="A18" s="12" t="s">
        <v>517</v>
      </c>
      <c r="B18" s="13"/>
      <c r="C18" s="13"/>
      <c r="D18" s="14"/>
      <c r="E18" s="33"/>
      <c r="F18" s="13"/>
      <c r="G18" s="15"/>
      <c r="H18" s="12"/>
      <c r="I18" s="614"/>
      <c r="J18" s="614"/>
      <c r="K18" s="15"/>
      <c r="L18" s="578" t="s">
        <v>517</v>
      </c>
      <c r="M18" s="13"/>
    </row>
    <row r="19" spans="1:13">
      <c r="A19" s="12" t="s">
        <v>517</v>
      </c>
      <c r="B19" s="13"/>
      <c r="C19" s="13"/>
      <c r="D19" s="14"/>
      <c r="E19" s="33"/>
      <c r="F19" s="13"/>
      <c r="G19" s="15"/>
      <c r="H19" s="12"/>
      <c r="I19" s="614"/>
      <c r="J19" s="614"/>
      <c r="K19" s="15"/>
      <c r="L19" s="578" t="s">
        <v>517</v>
      </c>
      <c r="M19" s="13"/>
    </row>
    <row r="20" spans="1:13">
      <c r="A20" s="12" t="s">
        <v>517</v>
      </c>
      <c r="B20" s="13"/>
      <c r="C20" s="13"/>
      <c r="D20" s="14"/>
      <c r="E20" s="33"/>
      <c r="F20" s="13"/>
      <c r="G20" s="15"/>
      <c r="H20" s="12"/>
      <c r="I20" s="614"/>
      <c r="J20" s="614"/>
      <c r="K20" s="15"/>
      <c r="L20" s="578" t="s">
        <v>517</v>
      </c>
      <c r="M20" s="13"/>
    </row>
    <row r="21" spans="1:13">
      <c r="A21" s="12" t="s">
        <v>517</v>
      </c>
      <c r="B21" s="13"/>
      <c r="C21" s="13"/>
      <c r="D21" s="14"/>
      <c r="E21" s="33"/>
      <c r="F21" s="13"/>
      <c r="G21" s="15"/>
      <c r="H21" s="12"/>
      <c r="I21" s="614"/>
      <c r="J21" s="614"/>
      <c r="K21" s="15"/>
      <c r="L21" s="578" t="s">
        <v>517</v>
      </c>
      <c r="M21" s="13"/>
    </row>
    <row r="22" spans="1:13">
      <c r="A22" s="12" t="s">
        <v>517</v>
      </c>
      <c r="B22" s="13"/>
      <c r="C22" s="13"/>
      <c r="D22" s="14"/>
      <c r="E22" s="33"/>
      <c r="F22" s="13"/>
      <c r="G22" s="15"/>
      <c r="H22" s="12"/>
      <c r="I22" s="614"/>
      <c r="J22" s="614"/>
      <c r="K22" s="15"/>
      <c r="L22" s="578" t="s">
        <v>517</v>
      </c>
      <c r="M22" s="13"/>
    </row>
    <row r="23" spans="1:13">
      <c r="A23" s="12" t="s">
        <v>782</v>
      </c>
      <c r="B23" s="13"/>
      <c r="C23" s="13"/>
      <c r="D23" s="14"/>
      <c r="E23" s="33"/>
      <c r="F23" s="13"/>
      <c r="G23" s="15"/>
      <c r="H23" s="12"/>
      <c r="I23" s="15">
        <v>431576.4</v>
      </c>
      <c r="J23" s="15">
        <v>0</v>
      </c>
      <c r="K23" s="15">
        <v>431576.4</v>
      </c>
      <c r="L23" s="578">
        <v>0</v>
      </c>
      <c r="M23" s="13"/>
    </row>
    <row r="24" spans="1:13">
      <c r="A24" s="12" t="s">
        <v>783</v>
      </c>
      <c r="B24" s="13"/>
      <c r="C24" s="13"/>
      <c r="D24" s="14"/>
      <c r="E24" s="33"/>
      <c r="F24" s="13"/>
      <c r="G24" s="15"/>
      <c r="H24" s="12"/>
      <c r="I24" s="15">
        <v>0</v>
      </c>
      <c r="J24" s="15"/>
      <c r="K24" s="15"/>
      <c r="L24" s="578"/>
      <c r="M24" s="13"/>
    </row>
    <row r="25" customHeight="1" spans="1:13">
      <c r="A25" s="26" t="s">
        <v>784</v>
      </c>
      <c r="B25" s="26"/>
      <c r="C25" s="28"/>
      <c r="D25" s="789"/>
      <c r="E25" s="28"/>
      <c r="F25" s="28"/>
      <c r="G25" s="28"/>
      <c r="H25" s="28"/>
      <c r="I25" s="32">
        <v>431576.4</v>
      </c>
      <c r="J25" s="32"/>
      <c r="K25" s="32">
        <v>431576.4</v>
      </c>
      <c r="L25" s="578">
        <v>0</v>
      </c>
      <c r="M25" s="28"/>
    </row>
  </sheetData>
  <mergeCells count="18">
    <mergeCell ref="A2:M2"/>
    <mergeCell ref="A3:M3"/>
    <mergeCell ref="A23:B23"/>
    <mergeCell ref="A24:B24"/>
    <mergeCell ref="A25:B25"/>
    <mergeCell ref="A6:A7"/>
    <mergeCell ref="B6:B7"/>
    <mergeCell ref="C6:C7"/>
    <mergeCell ref="D6:D7"/>
    <mergeCell ref="E6:E7"/>
    <mergeCell ref="F6:F7"/>
    <mergeCell ref="G6:G7"/>
    <mergeCell ref="H6:H7"/>
    <mergeCell ref="I6:I7"/>
    <mergeCell ref="J6:J7"/>
    <mergeCell ref="K6:K7"/>
    <mergeCell ref="L6:L7"/>
    <mergeCell ref="M6:M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6"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showGridLines="0" workbookViewId="0">
      <selection activeCell="AA34" sqref="AA34"/>
    </sheetView>
  </sheetViews>
  <sheetFormatPr defaultColWidth="9" defaultRowHeight="15.75" customHeight="1"/>
  <cols>
    <col min="1" max="1" width="5" style="3" customWidth="1"/>
    <col min="2" max="2" width="20.25" style="3" customWidth="1"/>
    <col min="3" max="3" width="9" style="604"/>
    <col min="4" max="4" width="11" style="3" customWidth="1"/>
    <col min="5" max="5" width="12.75" style="3" customWidth="1"/>
    <col min="6" max="6" width="9.625" style="3" customWidth="1"/>
    <col min="7" max="8" width="12.625" style="3" customWidth="1"/>
    <col min="9" max="9" width="10.25" style="3" customWidth="1"/>
    <col min="10" max="10" width="9" style="3"/>
    <col min="11" max="11" width="9" style="5"/>
    <col min="12" max="16384" width="9" style="3"/>
  </cols>
  <sheetData>
    <row r="1" customHeight="1" spans="1:1">
      <c r="A1" s="2" t="s">
        <v>409</v>
      </c>
    </row>
    <row r="2" s="20" customFormat="1" ht="30" customHeight="1" spans="1:11">
      <c r="A2" s="4" t="s">
        <v>785</v>
      </c>
      <c r="B2" s="4"/>
      <c r="C2" s="4"/>
      <c r="D2" s="4"/>
      <c r="E2" s="4"/>
      <c r="F2" s="4"/>
      <c r="G2" s="4"/>
      <c r="H2" s="4"/>
      <c r="I2" s="4"/>
      <c r="J2" s="4"/>
      <c r="K2" s="21"/>
    </row>
    <row r="3" customHeight="1" spans="1:10">
      <c r="A3" s="5" t="str">
        <f>"评估基准日："&amp;TEXT(基本信息输入表!M7,"yyyy年mm月dd日")</f>
        <v>评估基准日：2020年03月31日</v>
      </c>
      <c r="B3" s="5"/>
      <c r="C3" s="5"/>
      <c r="D3" s="5"/>
      <c r="E3" s="5"/>
      <c r="F3" s="5"/>
      <c r="G3" s="5"/>
      <c r="H3" s="5"/>
      <c r="I3" s="5"/>
      <c r="J3" s="5"/>
    </row>
    <row r="4" ht="14.1" customHeight="1" spans="1:10">
      <c r="A4" s="5"/>
      <c r="B4" s="5"/>
      <c r="C4" s="605"/>
      <c r="D4" s="5"/>
      <c r="E4" s="5"/>
      <c r="F4" s="5"/>
      <c r="G4" s="5"/>
      <c r="H4" s="5"/>
      <c r="I4" s="5"/>
      <c r="J4" s="29" t="s">
        <v>786</v>
      </c>
    </row>
    <row r="5" customHeight="1" spans="1:10">
      <c r="A5" s="3" t="str">
        <f>基本信息输入表!K6&amp;"："&amp;基本信息输入表!M6</f>
        <v>被评估单位：山西华润昌裕煤业有限公司</v>
      </c>
      <c r="J5" s="34" t="s">
        <v>587</v>
      </c>
    </row>
    <row r="6" s="5" customFormat="1" customHeight="1" spans="1:11">
      <c r="A6" s="8" t="s">
        <v>444</v>
      </c>
      <c r="B6" s="8" t="s">
        <v>751</v>
      </c>
      <c r="C6" s="769" t="s">
        <v>774</v>
      </c>
      <c r="D6" s="8" t="s">
        <v>787</v>
      </c>
      <c r="E6" s="8" t="s">
        <v>788</v>
      </c>
      <c r="F6" s="8" t="s">
        <v>789</v>
      </c>
      <c r="G6" s="8" t="s">
        <v>414</v>
      </c>
      <c r="H6" s="8" t="s">
        <v>415</v>
      </c>
      <c r="I6" s="8" t="s">
        <v>417</v>
      </c>
      <c r="J6" s="8" t="s">
        <v>577</v>
      </c>
      <c r="K6" s="23" t="s">
        <v>592</v>
      </c>
    </row>
    <row r="7" spans="1:11">
      <c r="A7" s="12" t="str">
        <f>IF(B7="","",ROW()-6)</f>
        <v/>
      </c>
      <c r="B7" s="13"/>
      <c r="C7" s="14"/>
      <c r="D7" s="15"/>
      <c r="E7" s="14"/>
      <c r="F7" s="12"/>
      <c r="G7" s="788"/>
      <c r="H7" s="15"/>
      <c r="I7" s="578" t="str">
        <f>IF(G7=0,"",(H7-G7)/G7*100)</f>
        <v/>
      </c>
      <c r="J7" s="13"/>
      <c r="K7" s="5" t="s">
        <v>790</v>
      </c>
    </row>
    <row r="8" spans="1:11">
      <c r="A8" s="12" t="str">
        <f t="shared" ref="A8:A28" si="0">IF(B8="","",ROW()-6)</f>
        <v/>
      </c>
      <c r="B8" s="13"/>
      <c r="C8" s="14"/>
      <c r="D8" s="15"/>
      <c r="E8" s="14"/>
      <c r="F8" s="12"/>
      <c r="G8" s="788"/>
      <c r="H8" s="15"/>
      <c r="I8" s="578" t="str">
        <f t="shared" ref="I8:I29" si="1">IF(G8=0,"",(H8-G8)/G8*100)</f>
        <v/>
      </c>
      <c r="J8" s="13"/>
      <c r="K8" s="5" t="s">
        <v>791</v>
      </c>
    </row>
    <row r="9" spans="1:11">
      <c r="A9" s="12" t="str">
        <f t="shared" si="0"/>
        <v/>
      </c>
      <c r="B9" s="13"/>
      <c r="C9" s="14"/>
      <c r="D9" s="15"/>
      <c r="E9" s="14"/>
      <c r="F9" s="12"/>
      <c r="G9" s="788"/>
      <c r="H9" s="15"/>
      <c r="I9" s="578" t="str">
        <f t="shared" si="1"/>
        <v/>
      </c>
      <c r="J9" s="13"/>
      <c r="K9" s="5" t="s">
        <v>792</v>
      </c>
    </row>
    <row r="10" spans="1:11">
      <c r="A10" s="12" t="str">
        <f t="shared" si="0"/>
        <v/>
      </c>
      <c r="B10" s="13"/>
      <c r="C10" s="14"/>
      <c r="D10" s="15"/>
      <c r="E10" s="14"/>
      <c r="F10" s="12"/>
      <c r="G10" s="788"/>
      <c r="H10" s="15"/>
      <c r="I10" s="578" t="str">
        <f t="shared" si="1"/>
        <v/>
      </c>
      <c r="J10" s="13"/>
      <c r="K10" s="5" t="s">
        <v>793</v>
      </c>
    </row>
    <row r="11" spans="1:11">
      <c r="A11" s="12" t="str">
        <f t="shared" si="0"/>
        <v/>
      </c>
      <c r="B11" s="13"/>
      <c r="C11" s="14"/>
      <c r="D11" s="15"/>
      <c r="E11" s="14"/>
      <c r="F11" s="12"/>
      <c r="G11" s="788"/>
      <c r="H11" s="15"/>
      <c r="I11" s="578" t="str">
        <f t="shared" si="1"/>
        <v/>
      </c>
      <c r="J11" s="13"/>
      <c r="K11" s="5" t="s">
        <v>794</v>
      </c>
    </row>
    <row r="12" spans="1:11">
      <c r="A12" s="12" t="str">
        <f t="shared" si="0"/>
        <v/>
      </c>
      <c r="B12" s="13"/>
      <c r="C12" s="14"/>
      <c r="D12" s="15"/>
      <c r="E12" s="14"/>
      <c r="F12" s="12"/>
      <c r="G12" s="788"/>
      <c r="H12" s="15"/>
      <c r="I12" s="578" t="str">
        <f t="shared" si="1"/>
        <v/>
      </c>
      <c r="J12" s="13"/>
      <c r="K12" s="5" t="s">
        <v>795</v>
      </c>
    </row>
    <row r="13" spans="1:11">
      <c r="A13" s="12" t="str">
        <f t="shared" si="0"/>
        <v/>
      </c>
      <c r="B13" s="13"/>
      <c r="C13" s="14"/>
      <c r="D13" s="15"/>
      <c r="E13" s="14"/>
      <c r="F13" s="12"/>
      <c r="G13" s="788"/>
      <c r="H13" s="15"/>
      <c r="I13" s="578" t="str">
        <f t="shared" si="1"/>
        <v/>
      </c>
      <c r="J13" s="13"/>
      <c r="K13" s="5" t="s">
        <v>796</v>
      </c>
    </row>
    <row r="14" spans="1:11">
      <c r="A14" s="12" t="str">
        <f t="shared" si="0"/>
        <v/>
      </c>
      <c r="B14" s="13"/>
      <c r="C14" s="14"/>
      <c r="D14" s="15"/>
      <c r="E14" s="14"/>
      <c r="F14" s="12"/>
      <c r="G14" s="788"/>
      <c r="H14" s="15"/>
      <c r="I14" s="578" t="str">
        <f t="shared" si="1"/>
        <v/>
      </c>
      <c r="J14" s="13"/>
      <c r="K14" s="5" t="s">
        <v>797</v>
      </c>
    </row>
    <row r="15" spans="1:11">
      <c r="A15" s="12" t="str">
        <f t="shared" si="0"/>
        <v/>
      </c>
      <c r="B15" s="13"/>
      <c r="C15" s="14"/>
      <c r="D15" s="15"/>
      <c r="E15" s="14"/>
      <c r="F15" s="12"/>
      <c r="G15" s="788"/>
      <c r="H15" s="15"/>
      <c r="I15" s="578" t="str">
        <f t="shared" si="1"/>
        <v/>
      </c>
      <c r="J15" s="13"/>
      <c r="K15" s="5" t="s">
        <v>798</v>
      </c>
    </row>
    <row r="16" spans="1:11">
      <c r="A16" s="12" t="str">
        <f t="shared" si="0"/>
        <v/>
      </c>
      <c r="B16" s="13"/>
      <c r="C16" s="14"/>
      <c r="D16" s="15"/>
      <c r="E16" s="14"/>
      <c r="F16" s="12"/>
      <c r="G16" s="788"/>
      <c r="H16" s="15"/>
      <c r="I16" s="578" t="str">
        <f t="shared" si="1"/>
        <v/>
      </c>
      <c r="J16" s="13"/>
      <c r="K16" s="5" t="s">
        <v>799</v>
      </c>
    </row>
    <row r="17" spans="1:11">
      <c r="A17" s="12" t="str">
        <f t="shared" si="0"/>
        <v/>
      </c>
      <c r="B17" s="13"/>
      <c r="C17" s="14"/>
      <c r="D17" s="15"/>
      <c r="E17" s="14"/>
      <c r="F17" s="12"/>
      <c r="G17" s="788"/>
      <c r="H17" s="15"/>
      <c r="I17" s="578" t="str">
        <f t="shared" si="1"/>
        <v/>
      </c>
      <c r="J17" s="13"/>
      <c r="K17" s="5" t="s">
        <v>800</v>
      </c>
    </row>
    <row r="18" spans="1:11">
      <c r="A18" s="12" t="str">
        <f t="shared" si="0"/>
        <v/>
      </c>
      <c r="B18" s="13"/>
      <c r="C18" s="14"/>
      <c r="D18" s="15"/>
      <c r="E18" s="14"/>
      <c r="F18" s="12"/>
      <c r="G18" s="788"/>
      <c r="H18" s="15"/>
      <c r="I18" s="578" t="str">
        <f t="shared" si="1"/>
        <v/>
      </c>
      <c r="J18" s="13"/>
      <c r="K18" s="5" t="s">
        <v>801</v>
      </c>
    </row>
    <row r="19" spans="1:11">
      <c r="A19" s="12" t="str">
        <f t="shared" si="0"/>
        <v/>
      </c>
      <c r="B19" s="13"/>
      <c r="C19" s="14"/>
      <c r="D19" s="15"/>
      <c r="E19" s="14"/>
      <c r="F19" s="12"/>
      <c r="G19" s="788"/>
      <c r="H19" s="15"/>
      <c r="I19" s="578" t="str">
        <f t="shared" si="1"/>
        <v/>
      </c>
      <c r="J19" s="13"/>
      <c r="K19" s="5" t="s">
        <v>802</v>
      </c>
    </row>
    <row r="20" spans="1:11">
      <c r="A20" s="12" t="str">
        <f t="shared" si="0"/>
        <v/>
      </c>
      <c r="B20" s="13"/>
      <c r="C20" s="14"/>
      <c r="D20" s="15"/>
      <c r="E20" s="14"/>
      <c r="F20" s="12"/>
      <c r="G20" s="788"/>
      <c r="H20" s="15"/>
      <c r="I20" s="578" t="str">
        <f t="shared" si="1"/>
        <v/>
      </c>
      <c r="J20" s="13"/>
      <c r="K20" s="5" t="s">
        <v>803</v>
      </c>
    </row>
    <row r="21" spans="1:11">
      <c r="A21" s="12" t="str">
        <f t="shared" si="0"/>
        <v/>
      </c>
      <c r="B21" s="13"/>
      <c r="C21" s="14"/>
      <c r="D21" s="15"/>
      <c r="E21" s="14"/>
      <c r="F21" s="12"/>
      <c r="G21" s="788"/>
      <c r="H21" s="15"/>
      <c r="I21" s="578" t="str">
        <f t="shared" si="1"/>
        <v/>
      </c>
      <c r="J21" s="13"/>
      <c r="K21" s="5" t="s">
        <v>804</v>
      </c>
    </row>
    <row r="22" spans="1:11">
      <c r="A22" s="12" t="str">
        <f t="shared" si="0"/>
        <v/>
      </c>
      <c r="B22" s="13"/>
      <c r="C22" s="14"/>
      <c r="D22" s="15"/>
      <c r="E22" s="14"/>
      <c r="F22" s="12"/>
      <c r="G22" s="788"/>
      <c r="H22" s="15"/>
      <c r="I22" s="578" t="str">
        <f t="shared" si="1"/>
        <v/>
      </c>
      <c r="J22" s="13"/>
      <c r="K22" s="5" t="s">
        <v>805</v>
      </c>
    </row>
    <row r="23" spans="1:11">
      <c r="A23" s="12" t="str">
        <f t="shared" si="0"/>
        <v/>
      </c>
      <c r="B23" s="13"/>
      <c r="C23" s="14"/>
      <c r="D23" s="15"/>
      <c r="E23" s="14"/>
      <c r="F23" s="12"/>
      <c r="G23" s="788"/>
      <c r="H23" s="15"/>
      <c r="I23" s="578" t="str">
        <f t="shared" si="1"/>
        <v/>
      </c>
      <c r="J23" s="13"/>
      <c r="K23" s="5" t="s">
        <v>806</v>
      </c>
    </row>
    <row r="24" spans="1:11">
      <c r="A24" s="12" t="str">
        <f t="shared" si="0"/>
        <v/>
      </c>
      <c r="B24" s="13"/>
      <c r="C24" s="14"/>
      <c r="D24" s="15"/>
      <c r="E24" s="14"/>
      <c r="F24" s="12"/>
      <c r="G24" s="788"/>
      <c r="H24" s="15"/>
      <c r="I24" s="578" t="str">
        <f t="shared" si="1"/>
        <v/>
      </c>
      <c r="J24" s="13"/>
      <c r="K24" s="5" t="s">
        <v>807</v>
      </c>
    </row>
    <row r="25" spans="1:11">
      <c r="A25" s="12" t="str">
        <f t="shared" si="0"/>
        <v/>
      </c>
      <c r="B25" s="13"/>
      <c r="C25" s="14"/>
      <c r="D25" s="15"/>
      <c r="E25" s="14"/>
      <c r="F25" s="12"/>
      <c r="G25" s="788"/>
      <c r="H25" s="15"/>
      <c r="I25" s="578" t="str">
        <f t="shared" si="1"/>
        <v/>
      </c>
      <c r="J25" s="13"/>
      <c r="K25" s="5" t="s">
        <v>808</v>
      </c>
    </row>
    <row r="26" spans="1:11">
      <c r="A26" s="12" t="str">
        <f t="shared" si="0"/>
        <v/>
      </c>
      <c r="B26" s="13"/>
      <c r="C26" s="14"/>
      <c r="D26" s="15"/>
      <c r="E26" s="14"/>
      <c r="F26" s="12"/>
      <c r="G26" s="788"/>
      <c r="H26" s="15"/>
      <c r="I26" s="578" t="str">
        <f t="shared" si="1"/>
        <v/>
      </c>
      <c r="J26" s="13"/>
      <c r="K26" s="5" t="s">
        <v>809</v>
      </c>
    </row>
    <row r="27" spans="1:11">
      <c r="A27" s="12" t="str">
        <f t="shared" si="0"/>
        <v/>
      </c>
      <c r="B27" s="13"/>
      <c r="C27" s="14"/>
      <c r="D27" s="15"/>
      <c r="E27" s="14"/>
      <c r="F27" s="12"/>
      <c r="G27" s="788"/>
      <c r="H27" s="15"/>
      <c r="I27" s="578" t="str">
        <f t="shared" si="1"/>
        <v/>
      </c>
      <c r="J27" s="13"/>
      <c r="K27" s="5" t="s">
        <v>810</v>
      </c>
    </row>
    <row r="28" spans="1:11">
      <c r="A28" s="12" t="str">
        <f t="shared" si="0"/>
        <v/>
      </c>
      <c r="B28" s="13"/>
      <c r="C28" s="14"/>
      <c r="D28" s="15"/>
      <c r="E28" s="14"/>
      <c r="F28" s="12"/>
      <c r="G28" s="788"/>
      <c r="H28" s="15"/>
      <c r="I28" s="578" t="str">
        <f t="shared" si="1"/>
        <v/>
      </c>
      <c r="J28" s="13"/>
      <c r="K28" s="5" t="s">
        <v>811</v>
      </c>
    </row>
    <row r="29" customHeight="1" spans="1:10">
      <c r="A29" s="24" t="s">
        <v>812</v>
      </c>
      <c r="B29" s="25"/>
      <c r="C29" s="789"/>
      <c r="D29" s="32"/>
      <c r="E29" s="28"/>
      <c r="F29" s="28"/>
      <c r="G29" s="32">
        <f>SUM(G7:G28)</f>
        <v>0</v>
      </c>
      <c r="H29" s="32">
        <f>SUM(H7:H28)</f>
        <v>0</v>
      </c>
      <c r="I29" s="578" t="str">
        <f t="shared" si="1"/>
        <v/>
      </c>
      <c r="J29" s="28"/>
    </row>
    <row r="30" customHeight="1" spans="1:11">
      <c r="A30" s="3" t="str">
        <f>基本信息输入表!$K$6&amp;"填表人："&amp;基本信息输入表!$M$24</f>
        <v>被评估单位填表人：阎丽红</v>
      </c>
      <c r="H30" s="3" t="str">
        <f>"评估人员："&amp;基本信息输入表!$Q$24</f>
        <v>评估人员：孙艳平</v>
      </c>
      <c r="K30" s="23" t="s">
        <v>439</v>
      </c>
    </row>
    <row r="31" customHeight="1" spans="1:1">
      <c r="A31" s="3" t="str">
        <f>"填表日期："&amp;YEAR(基本信息输入表!$O$24)&amp;"年"&amp;MONTH(基本信息输入表!$O$24)&amp;"月"&amp;DAY(基本信息输入表!$O$24)&amp;"日"</f>
        <v>填表日期：2020年4月25日</v>
      </c>
    </row>
  </sheetData>
  <mergeCells count="3">
    <mergeCell ref="A2:J2"/>
    <mergeCell ref="A3:J3"/>
    <mergeCell ref="A29:B29"/>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showGridLines="0" workbookViewId="0">
      <selection activeCell="AA34" sqref="AA34"/>
    </sheetView>
  </sheetViews>
  <sheetFormatPr defaultColWidth="9" defaultRowHeight="15.75" customHeight="1"/>
  <cols>
    <col min="1" max="1" width="5.5" style="3" customWidth="1"/>
    <col min="2" max="2" width="16.25" style="3" customWidth="1"/>
    <col min="3" max="3" width="7.625" style="604" customWidth="1"/>
    <col min="4" max="4" width="20.625" style="3" customWidth="1"/>
    <col min="5" max="6" width="12.625" style="3" customWidth="1"/>
    <col min="7" max="7" width="11.25" style="3" customWidth="1"/>
    <col min="8" max="8" width="16.25" style="3" customWidth="1"/>
    <col min="9" max="9" width="9" style="5"/>
    <col min="10" max="16384" width="9" style="3"/>
  </cols>
  <sheetData>
    <row r="1" customHeight="1" spans="1:1">
      <c r="A1" s="2" t="s">
        <v>409</v>
      </c>
    </row>
    <row r="2" s="20" customFormat="1" ht="30" customHeight="1" spans="1:9">
      <c r="A2" s="4" t="s">
        <v>813</v>
      </c>
      <c r="B2" s="4"/>
      <c r="C2" s="4"/>
      <c r="D2" s="4"/>
      <c r="E2" s="4"/>
      <c r="F2" s="4"/>
      <c r="G2" s="4"/>
      <c r="H2" s="4"/>
      <c r="I2" s="21"/>
    </row>
    <row r="3" customHeight="1" spans="1:8">
      <c r="A3" s="5" t="str">
        <f>"评估基准日："&amp;TEXT(基本信息输入表!M7,"yyyy年mm月dd日")</f>
        <v>评估基准日：2020年03月31日</v>
      </c>
      <c r="B3" s="5"/>
      <c r="C3" s="5"/>
      <c r="D3" s="5"/>
      <c r="E3" s="5"/>
      <c r="F3" s="5"/>
      <c r="G3" s="5"/>
      <c r="H3" s="5"/>
    </row>
    <row r="4" ht="14.1" customHeight="1" spans="1:8">
      <c r="A4" s="5"/>
      <c r="B4" s="5"/>
      <c r="C4" s="605"/>
      <c r="D4" s="5"/>
      <c r="E4" s="5"/>
      <c r="F4" s="5"/>
      <c r="G4" s="5"/>
      <c r="H4" s="29" t="s">
        <v>814</v>
      </c>
    </row>
    <row r="5" customHeight="1" spans="1:8">
      <c r="A5" s="3" t="str">
        <f>基本信息输入表!K6&amp;"："&amp;基本信息输入表!M6</f>
        <v>被评估单位：山西华润昌裕煤业有限公司</v>
      </c>
      <c r="H5" s="34" t="s">
        <v>587</v>
      </c>
    </row>
    <row r="6" s="5" customFormat="1" customHeight="1" spans="1:9">
      <c r="A6" s="8" t="s">
        <v>444</v>
      </c>
      <c r="B6" s="8" t="s">
        <v>722</v>
      </c>
      <c r="C6" s="769" t="s">
        <v>774</v>
      </c>
      <c r="D6" s="8" t="s">
        <v>815</v>
      </c>
      <c r="E6" s="8" t="s">
        <v>414</v>
      </c>
      <c r="F6" s="8" t="s">
        <v>415</v>
      </c>
      <c r="G6" s="8" t="s">
        <v>417</v>
      </c>
      <c r="H6" s="8" t="s">
        <v>577</v>
      </c>
      <c r="I6" s="23" t="s">
        <v>592</v>
      </c>
    </row>
    <row r="7" spans="1:9">
      <c r="A7" s="12" t="str">
        <f>IF(B7="","",ROW()-6)</f>
        <v/>
      </c>
      <c r="B7" s="13"/>
      <c r="C7" s="14"/>
      <c r="D7" s="14"/>
      <c r="E7" s="788"/>
      <c r="F7" s="15"/>
      <c r="G7" s="578" t="str">
        <f>IF(E7=0,"",(F7-E7)/E7*100)</f>
        <v/>
      </c>
      <c r="H7" s="13"/>
      <c r="I7" s="5" t="s">
        <v>816</v>
      </c>
    </row>
    <row r="8" spans="1:9">
      <c r="A8" s="12" t="str">
        <f t="shared" ref="A8:A26" si="0">IF(B8="","",ROW()-6)</f>
        <v/>
      </c>
      <c r="B8" s="13"/>
      <c r="C8" s="14"/>
      <c r="D8" s="14"/>
      <c r="E8" s="788"/>
      <c r="F8" s="15"/>
      <c r="G8" s="578" t="str">
        <f t="shared" ref="G8:G27" si="1">IF(E8=0,"",(F8-E8)/E8*100)</f>
        <v/>
      </c>
      <c r="H8" s="13"/>
      <c r="I8" s="5" t="s">
        <v>817</v>
      </c>
    </row>
    <row r="9" spans="1:9">
      <c r="A9" s="12" t="str">
        <f t="shared" si="0"/>
        <v/>
      </c>
      <c r="B9" s="13"/>
      <c r="C9" s="14"/>
      <c r="D9" s="14"/>
      <c r="E9" s="788"/>
      <c r="F9" s="15"/>
      <c r="G9" s="578" t="str">
        <f t="shared" si="1"/>
        <v/>
      </c>
      <c r="H9" s="13"/>
      <c r="I9" s="5" t="s">
        <v>818</v>
      </c>
    </row>
    <row r="10" spans="1:9">
      <c r="A10" s="12" t="str">
        <f t="shared" si="0"/>
        <v/>
      </c>
      <c r="B10" s="13"/>
      <c r="C10" s="14"/>
      <c r="D10" s="14"/>
      <c r="E10" s="788"/>
      <c r="F10" s="15"/>
      <c r="G10" s="578" t="str">
        <f t="shared" si="1"/>
        <v/>
      </c>
      <c r="H10" s="13"/>
      <c r="I10" s="5" t="s">
        <v>819</v>
      </c>
    </row>
    <row r="11" spans="1:9">
      <c r="A11" s="12" t="str">
        <f t="shared" si="0"/>
        <v/>
      </c>
      <c r="B11" s="13"/>
      <c r="C11" s="14"/>
      <c r="D11" s="14"/>
      <c r="E11" s="788"/>
      <c r="F11" s="15"/>
      <c r="G11" s="578" t="str">
        <f t="shared" si="1"/>
        <v/>
      </c>
      <c r="H11" s="13"/>
      <c r="I11" s="5" t="s">
        <v>820</v>
      </c>
    </row>
    <row r="12" spans="1:9">
      <c r="A12" s="12" t="str">
        <f t="shared" si="0"/>
        <v/>
      </c>
      <c r="B12" s="13"/>
      <c r="C12" s="14"/>
      <c r="D12" s="14"/>
      <c r="E12" s="788"/>
      <c r="F12" s="15"/>
      <c r="G12" s="578" t="str">
        <f t="shared" si="1"/>
        <v/>
      </c>
      <c r="H12" s="13"/>
      <c r="I12" s="5" t="s">
        <v>821</v>
      </c>
    </row>
    <row r="13" spans="1:9">
      <c r="A13" s="12" t="str">
        <f t="shared" si="0"/>
        <v/>
      </c>
      <c r="B13" s="13"/>
      <c r="C13" s="14"/>
      <c r="D13" s="14"/>
      <c r="E13" s="788"/>
      <c r="F13" s="15"/>
      <c r="G13" s="578" t="str">
        <f t="shared" si="1"/>
        <v/>
      </c>
      <c r="H13" s="13"/>
      <c r="I13" s="5" t="s">
        <v>822</v>
      </c>
    </row>
    <row r="14" spans="1:9">
      <c r="A14" s="12" t="str">
        <f t="shared" si="0"/>
        <v/>
      </c>
      <c r="B14" s="13"/>
      <c r="C14" s="14"/>
      <c r="D14" s="14"/>
      <c r="E14" s="788"/>
      <c r="F14" s="15"/>
      <c r="G14" s="578" t="str">
        <f t="shared" si="1"/>
        <v/>
      </c>
      <c r="H14" s="13"/>
      <c r="I14" s="5" t="s">
        <v>823</v>
      </c>
    </row>
    <row r="15" spans="1:9">
      <c r="A15" s="12" t="str">
        <f t="shared" si="0"/>
        <v/>
      </c>
      <c r="B15" s="13"/>
      <c r="C15" s="14"/>
      <c r="D15" s="14"/>
      <c r="E15" s="788"/>
      <c r="F15" s="15"/>
      <c r="G15" s="578" t="str">
        <f t="shared" si="1"/>
        <v/>
      </c>
      <c r="H15" s="13"/>
      <c r="I15" s="5" t="s">
        <v>824</v>
      </c>
    </row>
    <row r="16" spans="1:9">
      <c r="A16" s="12" t="str">
        <f t="shared" si="0"/>
        <v/>
      </c>
      <c r="B16" s="13"/>
      <c r="C16" s="14"/>
      <c r="D16" s="14"/>
      <c r="E16" s="788"/>
      <c r="F16" s="15"/>
      <c r="G16" s="578" t="str">
        <f t="shared" si="1"/>
        <v/>
      </c>
      <c r="H16" s="13"/>
      <c r="I16" s="5" t="s">
        <v>825</v>
      </c>
    </row>
    <row r="17" spans="1:9">
      <c r="A17" s="12" t="str">
        <f t="shared" si="0"/>
        <v/>
      </c>
      <c r="B17" s="13"/>
      <c r="C17" s="14"/>
      <c r="D17" s="14"/>
      <c r="E17" s="788"/>
      <c r="F17" s="15"/>
      <c r="G17" s="578" t="str">
        <f t="shared" si="1"/>
        <v/>
      </c>
      <c r="H17" s="13"/>
      <c r="I17" s="5" t="s">
        <v>826</v>
      </c>
    </row>
    <row r="18" spans="1:9">
      <c r="A18" s="12" t="str">
        <f t="shared" si="0"/>
        <v/>
      </c>
      <c r="B18" s="13"/>
      <c r="C18" s="14"/>
      <c r="D18" s="14"/>
      <c r="E18" s="788"/>
      <c r="F18" s="15"/>
      <c r="G18" s="578" t="str">
        <f t="shared" si="1"/>
        <v/>
      </c>
      <c r="H18" s="13"/>
      <c r="I18" s="5" t="s">
        <v>827</v>
      </c>
    </row>
    <row r="19" spans="1:9">
      <c r="A19" s="12" t="str">
        <f t="shared" si="0"/>
        <v/>
      </c>
      <c r="B19" s="13"/>
      <c r="C19" s="14"/>
      <c r="D19" s="14"/>
      <c r="E19" s="788"/>
      <c r="F19" s="15"/>
      <c r="G19" s="578" t="str">
        <f t="shared" si="1"/>
        <v/>
      </c>
      <c r="H19" s="13"/>
      <c r="I19" s="5" t="s">
        <v>828</v>
      </c>
    </row>
    <row r="20" spans="1:9">
      <c r="A20" s="12" t="str">
        <f t="shared" si="0"/>
        <v/>
      </c>
      <c r="B20" s="13"/>
      <c r="C20" s="14"/>
      <c r="D20" s="14"/>
      <c r="E20" s="788"/>
      <c r="F20" s="15"/>
      <c r="G20" s="578" t="str">
        <f t="shared" si="1"/>
        <v/>
      </c>
      <c r="H20" s="13"/>
      <c r="I20" s="5" t="s">
        <v>829</v>
      </c>
    </row>
    <row r="21" spans="1:9">
      <c r="A21" s="12" t="str">
        <f t="shared" si="0"/>
        <v/>
      </c>
      <c r="B21" s="13"/>
      <c r="C21" s="14"/>
      <c r="D21" s="14"/>
      <c r="E21" s="788"/>
      <c r="F21" s="15"/>
      <c r="G21" s="578" t="str">
        <f t="shared" si="1"/>
        <v/>
      </c>
      <c r="H21" s="13"/>
      <c r="I21" s="5" t="s">
        <v>830</v>
      </c>
    </row>
    <row r="22" spans="1:9">
      <c r="A22" s="12" t="str">
        <f t="shared" si="0"/>
        <v/>
      </c>
      <c r="B22" s="13"/>
      <c r="C22" s="14"/>
      <c r="D22" s="14"/>
      <c r="E22" s="788"/>
      <c r="F22" s="15"/>
      <c r="G22" s="578" t="str">
        <f t="shared" si="1"/>
        <v/>
      </c>
      <c r="H22" s="13"/>
      <c r="I22" s="5" t="s">
        <v>831</v>
      </c>
    </row>
    <row r="23" spans="1:9">
      <c r="A23" s="12" t="str">
        <f t="shared" si="0"/>
        <v/>
      </c>
      <c r="B23" s="13"/>
      <c r="C23" s="14"/>
      <c r="D23" s="14"/>
      <c r="E23" s="788"/>
      <c r="F23" s="15"/>
      <c r="G23" s="578" t="str">
        <f t="shared" si="1"/>
        <v/>
      </c>
      <c r="H23" s="13"/>
      <c r="I23" s="5" t="s">
        <v>832</v>
      </c>
    </row>
    <row r="24" spans="1:9">
      <c r="A24" s="12" t="str">
        <f t="shared" si="0"/>
        <v/>
      </c>
      <c r="B24" s="13"/>
      <c r="C24" s="14"/>
      <c r="D24" s="14"/>
      <c r="E24" s="788"/>
      <c r="F24" s="15"/>
      <c r="G24" s="578" t="str">
        <f t="shared" si="1"/>
        <v/>
      </c>
      <c r="H24" s="13"/>
      <c r="I24" s="5" t="s">
        <v>833</v>
      </c>
    </row>
    <row r="25" spans="1:9">
      <c r="A25" s="12" t="str">
        <f t="shared" si="0"/>
        <v/>
      </c>
      <c r="B25" s="13"/>
      <c r="C25" s="14"/>
      <c r="D25" s="14"/>
      <c r="E25" s="788"/>
      <c r="F25" s="15"/>
      <c r="G25" s="578" t="str">
        <f t="shared" si="1"/>
        <v/>
      </c>
      <c r="H25" s="13"/>
      <c r="I25" s="5" t="s">
        <v>834</v>
      </c>
    </row>
    <row r="26" spans="1:9">
      <c r="A26" s="12" t="str">
        <f t="shared" si="0"/>
        <v/>
      </c>
      <c r="B26" s="13"/>
      <c r="C26" s="14"/>
      <c r="D26" s="14"/>
      <c r="E26" s="788"/>
      <c r="F26" s="15"/>
      <c r="G26" s="578" t="str">
        <f t="shared" si="1"/>
        <v/>
      </c>
      <c r="H26" s="13"/>
      <c r="I26" s="5" t="s">
        <v>835</v>
      </c>
    </row>
    <row r="27" customHeight="1" spans="1:8">
      <c r="A27" s="24" t="s">
        <v>812</v>
      </c>
      <c r="B27" s="25"/>
      <c r="C27" s="612"/>
      <c r="D27" s="28"/>
      <c r="E27" s="32">
        <f>SUM(E7:E26)</f>
        <v>0</v>
      </c>
      <c r="F27" s="32">
        <f>SUM(F7:F26)</f>
        <v>0</v>
      </c>
      <c r="G27" s="578" t="str">
        <f t="shared" si="1"/>
        <v/>
      </c>
      <c r="H27" s="28"/>
    </row>
    <row r="28" customHeight="1" spans="1:9">
      <c r="A28" s="3" t="str">
        <f>基本信息输入表!$K$6&amp;"填表人："&amp;基本信息输入表!$M$25</f>
        <v>被评估单位填表人：阎丽红</v>
      </c>
      <c r="F28" s="3" t="str">
        <f>"评估人员："&amp;基本信息输入表!$Q$25</f>
        <v>评估人员：孙艳平</v>
      </c>
      <c r="I28" s="23" t="s">
        <v>439</v>
      </c>
    </row>
    <row r="29" customHeight="1" spans="1:1">
      <c r="A29" s="3" t="str">
        <f>"填表日期："&amp;YEAR(基本信息输入表!$O$25)&amp;"年"&amp;MONTH(基本信息输入表!$O$25)&amp;"月"&amp;DAY(基本信息输入表!$O$25)&amp;"日"</f>
        <v>填表日期：2020年4月25日</v>
      </c>
    </row>
  </sheetData>
  <mergeCells count="3">
    <mergeCell ref="A2:H2"/>
    <mergeCell ref="A3:H3"/>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showGridLines="0" topLeftCell="A5" workbookViewId="0">
      <selection activeCell="A5" sqref="A5"/>
    </sheetView>
  </sheetViews>
  <sheetFormatPr defaultColWidth="9" defaultRowHeight="15.75" customHeight="1"/>
  <cols>
    <col min="1" max="1" width="8.875" style="3" customWidth="1"/>
    <col min="2" max="2" width="26.75" style="3" customWidth="1"/>
    <col min="3" max="3" width="15.375" style="3" customWidth="1"/>
    <col min="4" max="4" width="9.875" style="604" customWidth="1"/>
    <col min="5" max="5" width="9.625" style="3" customWidth="1"/>
    <col min="6" max="6" width="5.125" style="3" customWidth="1"/>
    <col min="7" max="7" width="11.375" style="3" customWidth="1"/>
    <col min="8" max="8" width="11.75" style="3" customWidth="1"/>
    <col min="9" max="9" width="10.375" style="3" customWidth="1"/>
    <col min="10" max="10" width="10.875" style="3" customWidth="1"/>
    <col min="11" max="11" width="7.75" style="3" customWidth="1"/>
    <col min="12" max="12" width="16.75" style="3" customWidth="1"/>
    <col min="13" max="16384" width="9" style="3"/>
  </cols>
  <sheetData>
    <row r="1" customHeight="1" spans="1:1">
      <c r="A1" s="2" t="s">
        <v>409</v>
      </c>
    </row>
    <row r="2" s="20" customFormat="1" ht="30" customHeight="1" spans="1:12">
      <c r="A2" s="4" t="s">
        <v>836</v>
      </c>
      <c r="B2" s="4"/>
      <c r="C2" s="4"/>
      <c r="D2" s="4"/>
      <c r="E2" s="4"/>
      <c r="F2" s="4"/>
      <c r="G2" s="4"/>
      <c r="H2" s="4"/>
      <c r="I2" s="4"/>
      <c r="J2" s="4"/>
      <c r="K2" s="4"/>
      <c r="L2" s="4"/>
    </row>
    <row r="3" customHeight="1" spans="1:12">
      <c r="A3" s="5" t="s">
        <v>516</v>
      </c>
      <c r="B3" s="5"/>
      <c r="C3" s="5"/>
      <c r="D3" s="5"/>
      <c r="E3" s="5"/>
      <c r="F3" s="5"/>
      <c r="G3" s="5"/>
      <c r="H3" s="5"/>
      <c r="I3" s="5"/>
      <c r="J3" s="5"/>
      <c r="K3" s="5"/>
      <c r="L3" s="5"/>
    </row>
    <row r="4" ht="14.1" customHeight="1" spans="1:12">
      <c r="A4" s="5"/>
      <c r="B4" s="5"/>
      <c r="C4" s="5"/>
      <c r="D4" s="605"/>
      <c r="E4" s="5"/>
      <c r="F4" s="5"/>
      <c r="G4" s="5"/>
      <c r="H4" s="5"/>
      <c r="I4" s="5"/>
      <c r="J4" s="5"/>
      <c r="K4" s="5"/>
      <c r="L4" s="29" t="s">
        <v>837</v>
      </c>
    </row>
    <row r="5" customHeight="1" spans="1:12">
      <c r="A5" s="69" t="s">
        <v>519</v>
      </c>
      <c r="F5" s="52"/>
      <c r="L5" s="34" t="s">
        <v>587</v>
      </c>
    </row>
    <row r="6" s="5" customFormat="1" ht="16.5" customHeight="1" spans="1:12">
      <c r="A6" s="8" t="s">
        <v>444</v>
      </c>
      <c r="B6" s="8" t="s">
        <v>751</v>
      </c>
      <c r="C6" s="8" t="s">
        <v>752</v>
      </c>
      <c r="D6" s="607" t="s">
        <v>753</v>
      </c>
      <c r="E6" s="53" t="s">
        <v>754</v>
      </c>
      <c r="F6" s="53" t="s">
        <v>589</v>
      </c>
      <c r="G6" s="53" t="s">
        <v>590</v>
      </c>
      <c r="H6" s="10" t="s">
        <v>725</v>
      </c>
      <c r="I6" s="613" t="s">
        <v>755</v>
      </c>
      <c r="J6" s="8" t="s">
        <v>415</v>
      </c>
      <c r="K6" s="8" t="s">
        <v>417</v>
      </c>
      <c r="L6" s="8" t="s">
        <v>577</v>
      </c>
    </row>
    <row r="7" customHeight="1" spans="1:12">
      <c r="A7" s="597"/>
      <c r="B7" s="598"/>
      <c r="C7" s="598"/>
      <c r="D7" s="426"/>
      <c r="E7" s="429"/>
      <c r="F7" s="425"/>
      <c r="G7" s="430"/>
      <c r="H7" s="582"/>
      <c r="I7" s="589"/>
      <c r="J7" s="430"/>
      <c r="K7" s="431" t="s">
        <v>517</v>
      </c>
      <c r="L7" s="598"/>
    </row>
    <row r="8" spans="1:12">
      <c r="A8" s="780">
        <v>1</v>
      </c>
      <c r="B8" s="1093" t="s">
        <v>838</v>
      </c>
      <c r="C8" s="459" t="s">
        <v>839</v>
      </c>
      <c r="D8" s="782">
        <v>41092</v>
      </c>
      <c r="E8" s="288">
        <v>87</v>
      </c>
      <c r="F8" s="783" t="s">
        <v>615</v>
      </c>
      <c r="G8" s="295"/>
      <c r="H8" s="784">
        <v>44397</v>
      </c>
      <c r="I8" s="784">
        <v>44397</v>
      </c>
      <c r="J8" s="787">
        <v>44397</v>
      </c>
      <c r="K8" s="578">
        <v>0</v>
      </c>
      <c r="L8" s="13"/>
    </row>
    <row r="9" spans="1:12">
      <c r="A9" s="780">
        <v>2</v>
      </c>
      <c r="B9" s="1093" t="s">
        <v>840</v>
      </c>
      <c r="C9" s="459" t="s">
        <v>839</v>
      </c>
      <c r="D9" s="782">
        <v>41091</v>
      </c>
      <c r="E9" s="288">
        <v>87</v>
      </c>
      <c r="F9" s="783" t="s">
        <v>615</v>
      </c>
      <c r="G9" s="295"/>
      <c r="H9" s="784">
        <v>15633</v>
      </c>
      <c r="I9" s="784">
        <v>15633</v>
      </c>
      <c r="J9" s="787">
        <v>15633</v>
      </c>
      <c r="K9" s="578">
        <v>0</v>
      </c>
      <c r="L9" s="13"/>
    </row>
    <row r="10" spans="1:12">
      <c r="A10" s="780">
        <v>4</v>
      </c>
      <c r="B10" s="459" t="s">
        <v>841</v>
      </c>
      <c r="C10" s="459" t="s">
        <v>842</v>
      </c>
      <c r="D10" s="782">
        <v>43709</v>
      </c>
      <c r="E10" s="288">
        <v>1</v>
      </c>
      <c r="F10" s="783" t="s">
        <v>615</v>
      </c>
      <c r="G10" s="295"/>
      <c r="H10" s="784">
        <v>-392.8</v>
      </c>
      <c r="I10" s="614"/>
      <c r="J10" s="787">
        <v>-392.8</v>
      </c>
      <c r="K10" s="578">
        <v>0</v>
      </c>
      <c r="L10" s="13"/>
    </row>
    <row r="11" spans="1:12">
      <c r="A11" s="780">
        <v>6</v>
      </c>
      <c r="B11" s="459" t="s">
        <v>841</v>
      </c>
      <c r="C11" s="459" t="s">
        <v>842</v>
      </c>
      <c r="D11" s="782">
        <v>43710</v>
      </c>
      <c r="E11" s="288">
        <v>1</v>
      </c>
      <c r="F11" s="783" t="s">
        <v>615</v>
      </c>
      <c r="G11" s="295"/>
      <c r="H11" s="784">
        <v>90851.18</v>
      </c>
      <c r="I11" s="614"/>
      <c r="J11" s="787">
        <v>90851.18</v>
      </c>
      <c r="K11" s="578">
        <v>0</v>
      </c>
      <c r="L11" s="13"/>
    </row>
    <row r="12" spans="1:12">
      <c r="A12" s="780">
        <v>6</v>
      </c>
      <c r="B12" s="459" t="s">
        <v>841</v>
      </c>
      <c r="C12" s="459" t="s">
        <v>843</v>
      </c>
      <c r="D12" s="782">
        <v>43711</v>
      </c>
      <c r="E12" s="288">
        <v>1</v>
      </c>
      <c r="F12" s="783" t="s">
        <v>615</v>
      </c>
      <c r="G12" s="295"/>
      <c r="H12" s="784">
        <v>10524.59</v>
      </c>
      <c r="I12" s="614"/>
      <c r="J12" s="787">
        <v>10524.59</v>
      </c>
      <c r="K12" s="578">
        <v>0</v>
      </c>
      <c r="L12" s="13"/>
    </row>
    <row r="13" spans="1:12">
      <c r="A13" s="780">
        <v>8</v>
      </c>
      <c r="B13" s="459" t="s">
        <v>841</v>
      </c>
      <c r="C13" s="459" t="s">
        <v>844</v>
      </c>
      <c r="D13" s="782">
        <v>43709</v>
      </c>
      <c r="E13" s="288">
        <v>1</v>
      </c>
      <c r="F13" s="783" t="s">
        <v>615</v>
      </c>
      <c r="G13" s="295"/>
      <c r="H13" s="784">
        <v>367645.24</v>
      </c>
      <c r="I13" s="614"/>
      <c r="J13" s="787">
        <v>367645.24</v>
      </c>
      <c r="K13" s="578">
        <v>0</v>
      </c>
      <c r="L13" s="13"/>
    </row>
    <row r="14" spans="1:12">
      <c r="A14" s="780">
        <v>8</v>
      </c>
      <c r="B14" s="459" t="s">
        <v>841</v>
      </c>
      <c r="C14" s="459" t="s">
        <v>845</v>
      </c>
      <c r="D14" s="782">
        <v>43710</v>
      </c>
      <c r="E14" s="288">
        <v>1</v>
      </c>
      <c r="F14" s="783" t="s">
        <v>615</v>
      </c>
      <c r="G14" s="295"/>
      <c r="H14" s="784">
        <v>-46171.66</v>
      </c>
      <c r="I14" s="614"/>
      <c r="J14" s="787">
        <v>-46171.66</v>
      </c>
      <c r="K14" s="578">
        <v>0</v>
      </c>
      <c r="L14" s="13"/>
    </row>
    <row r="15" spans="1:12">
      <c r="A15" s="780">
        <v>10</v>
      </c>
      <c r="B15" s="459" t="s">
        <v>841</v>
      </c>
      <c r="C15" s="459" t="s">
        <v>846</v>
      </c>
      <c r="D15" s="782">
        <v>43711</v>
      </c>
      <c r="E15" s="288">
        <v>1</v>
      </c>
      <c r="F15" s="783" t="s">
        <v>615</v>
      </c>
      <c r="G15" s="295"/>
      <c r="H15" s="784">
        <v>-4716.8</v>
      </c>
      <c r="I15" s="614"/>
      <c r="J15" s="787">
        <v>-4716.8</v>
      </c>
      <c r="K15" s="578">
        <v>0</v>
      </c>
      <c r="L15" s="13"/>
    </row>
    <row r="16" spans="1:12">
      <c r="A16" s="780">
        <v>10</v>
      </c>
      <c r="B16" s="459" t="s">
        <v>841</v>
      </c>
      <c r="C16" s="459" t="s">
        <v>845</v>
      </c>
      <c r="D16" s="782">
        <v>43712</v>
      </c>
      <c r="E16" s="288">
        <v>1</v>
      </c>
      <c r="F16" s="783" t="s">
        <v>615</v>
      </c>
      <c r="G16" s="295"/>
      <c r="H16" s="784">
        <v>-125</v>
      </c>
      <c r="I16" s="614"/>
      <c r="J16" s="787">
        <v>-125</v>
      </c>
      <c r="K16" s="578">
        <v>0</v>
      </c>
      <c r="L16" s="13"/>
    </row>
    <row r="17" spans="1:12">
      <c r="A17" s="780">
        <v>12</v>
      </c>
      <c r="B17" s="286" t="s">
        <v>847</v>
      </c>
      <c r="C17" s="459" t="s">
        <v>839</v>
      </c>
      <c r="D17" s="785">
        <v>43272</v>
      </c>
      <c r="E17" s="288">
        <v>16</v>
      </c>
      <c r="F17" s="783" t="s">
        <v>615</v>
      </c>
      <c r="G17" s="295"/>
      <c r="H17" s="784">
        <v>101999.68</v>
      </c>
      <c r="I17" s="614"/>
      <c r="J17" s="787">
        <v>101999.68</v>
      </c>
      <c r="K17" s="578">
        <v>0</v>
      </c>
      <c r="L17" s="13"/>
    </row>
    <row r="18" spans="1:12">
      <c r="A18" s="780">
        <v>11</v>
      </c>
      <c r="B18" s="13" t="s">
        <v>848</v>
      </c>
      <c r="C18" s="62" t="s">
        <v>849</v>
      </c>
      <c r="D18" s="14">
        <v>43921</v>
      </c>
      <c r="E18" s="33">
        <v>1</v>
      </c>
      <c r="F18" s="783" t="s">
        <v>615</v>
      </c>
      <c r="G18" s="15"/>
      <c r="H18" s="746">
        <v>2725054.02</v>
      </c>
      <c r="I18" s="614"/>
      <c r="J18" s="614">
        <v>2725054.02</v>
      </c>
      <c r="K18" s="578">
        <v>0</v>
      </c>
      <c r="L18" s="13"/>
    </row>
    <row r="19" spans="1:12">
      <c r="A19" s="12"/>
      <c r="B19" s="13"/>
      <c r="C19" s="13"/>
      <c r="D19" s="14"/>
      <c r="E19" s="33"/>
      <c r="F19" s="13"/>
      <c r="G19" s="15"/>
      <c r="H19" s="614"/>
      <c r="I19" s="614"/>
      <c r="J19" s="614"/>
      <c r="K19" s="578"/>
      <c r="L19" s="13"/>
    </row>
    <row r="20" spans="1:12">
      <c r="A20" s="12"/>
      <c r="B20" s="13"/>
      <c r="C20" s="13"/>
      <c r="D20" s="14"/>
      <c r="E20" s="33"/>
      <c r="F20" s="13"/>
      <c r="G20" s="15"/>
      <c r="H20" s="614"/>
      <c r="I20" s="614"/>
      <c r="J20" s="614"/>
      <c r="K20" s="578"/>
      <c r="L20" s="13"/>
    </row>
    <row r="21" spans="1:12">
      <c r="A21" s="12"/>
      <c r="B21" s="13"/>
      <c r="C21" s="13"/>
      <c r="D21" s="14"/>
      <c r="E21" s="33"/>
      <c r="F21" s="13"/>
      <c r="G21" s="15"/>
      <c r="H21" s="614"/>
      <c r="I21" s="614"/>
      <c r="J21" s="614"/>
      <c r="K21" s="578"/>
      <c r="L21" s="13"/>
    </row>
    <row r="22" spans="1:12">
      <c r="A22" s="12"/>
      <c r="B22" s="13"/>
      <c r="C22" s="13"/>
      <c r="D22" s="14"/>
      <c r="E22" s="33"/>
      <c r="F22" s="13"/>
      <c r="G22" s="15"/>
      <c r="H22" s="614"/>
      <c r="I22" s="614"/>
      <c r="J22" s="614"/>
      <c r="K22" s="578"/>
      <c r="L22" s="13"/>
    </row>
    <row r="23" spans="1:12">
      <c r="A23" s="12"/>
      <c r="B23" s="13"/>
      <c r="C23" s="13"/>
      <c r="D23" s="14"/>
      <c r="E23" s="33"/>
      <c r="F23" s="13"/>
      <c r="G23" s="15"/>
      <c r="H23" s="614"/>
      <c r="I23" s="614"/>
      <c r="J23" s="614"/>
      <c r="K23" s="578"/>
      <c r="L23" s="13"/>
    </row>
    <row r="24" spans="1:12">
      <c r="A24" s="12" t="s">
        <v>517</v>
      </c>
      <c r="B24" s="13"/>
      <c r="C24" s="13"/>
      <c r="D24" s="14"/>
      <c r="E24" s="33"/>
      <c r="F24" s="13"/>
      <c r="G24" s="15"/>
      <c r="H24" s="614"/>
      <c r="I24" s="614"/>
      <c r="J24" s="614"/>
      <c r="K24" s="578" t="s">
        <v>517</v>
      </c>
      <c r="L24" s="13"/>
    </row>
    <row r="25" spans="1:12">
      <c r="A25" s="12" t="s">
        <v>517</v>
      </c>
      <c r="B25" s="13"/>
      <c r="C25" s="13"/>
      <c r="D25" s="14"/>
      <c r="E25" s="33"/>
      <c r="F25" s="13"/>
      <c r="G25" s="15"/>
      <c r="H25" s="614"/>
      <c r="I25" s="614"/>
      <c r="J25" s="614"/>
      <c r="K25" s="578" t="s">
        <v>517</v>
      </c>
      <c r="L25" s="13"/>
    </row>
    <row r="26" spans="1:12">
      <c r="A26" s="12" t="s">
        <v>517</v>
      </c>
      <c r="B26" s="13"/>
      <c r="C26" s="13"/>
      <c r="D26" s="14"/>
      <c r="E26" s="33"/>
      <c r="F26" s="13"/>
      <c r="G26" s="15"/>
      <c r="H26" s="614"/>
      <c r="I26" s="614"/>
      <c r="J26" s="614"/>
      <c r="K26" s="578" t="s">
        <v>517</v>
      </c>
      <c r="L26" s="13"/>
    </row>
    <row r="27" spans="1:12">
      <c r="A27" s="12" t="s">
        <v>517</v>
      </c>
      <c r="B27" s="13"/>
      <c r="C27" s="13"/>
      <c r="D27" s="14"/>
      <c r="E27" s="33"/>
      <c r="F27" s="13"/>
      <c r="G27" s="15"/>
      <c r="H27" s="614"/>
      <c r="I27" s="614"/>
      <c r="J27" s="614"/>
      <c r="K27" s="578" t="s">
        <v>517</v>
      </c>
      <c r="L27" s="13"/>
    </row>
    <row r="28" spans="1:12">
      <c r="A28" s="12" t="s">
        <v>453</v>
      </c>
      <c r="B28" s="13"/>
      <c r="C28" s="13"/>
      <c r="D28" s="14"/>
      <c r="E28" s="33"/>
      <c r="F28" s="13"/>
      <c r="G28" s="15"/>
      <c r="H28" s="614">
        <v>3304698.45</v>
      </c>
      <c r="I28" s="614">
        <v>60030</v>
      </c>
      <c r="J28" s="614">
        <v>3304698.45</v>
      </c>
      <c r="K28" s="578">
        <v>0</v>
      </c>
      <c r="L28" s="13"/>
    </row>
    <row r="29" spans="1:12">
      <c r="A29" s="12" t="s">
        <v>768</v>
      </c>
      <c r="B29" s="13"/>
      <c r="C29" s="13"/>
      <c r="D29" s="14"/>
      <c r="E29" s="33"/>
      <c r="F29" s="13"/>
      <c r="G29" s="15"/>
      <c r="H29" s="614">
        <v>60030</v>
      </c>
      <c r="I29" s="614"/>
      <c r="J29" s="614"/>
      <c r="K29" s="578"/>
      <c r="L29" s="13"/>
    </row>
    <row r="30" spans="1:12">
      <c r="A30" s="12" t="s">
        <v>769</v>
      </c>
      <c r="B30" s="13"/>
      <c r="C30" s="13"/>
      <c r="D30" s="14"/>
      <c r="E30" s="33"/>
      <c r="F30" s="13"/>
      <c r="G30" s="15"/>
      <c r="H30" s="614"/>
      <c r="I30" s="614"/>
      <c r="J30" s="614">
        <v>60030</v>
      </c>
      <c r="K30" s="578"/>
      <c r="L30" s="13"/>
    </row>
    <row r="31" customHeight="1" spans="1:12">
      <c r="A31" s="786" t="s">
        <v>562</v>
      </c>
      <c r="B31" s="611"/>
      <c r="C31" s="28"/>
      <c r="D31" s="612"/>
      <c r="E31" s="28"/>
      <c r="F31" s="28"/>
      <c r="G31" s="28"/>
      <c r="H31" s="615">
        <v>3244668.45</v>
      </c>
      <c r="I31" s="615"/>
      <c r="J31" s="615">
        <v>3244668.45</v>
      </c>
      <c r="K31" s="578">
        <v>0</v>
      </c>
      <c r="L31" s="28"/>
    </row>
  </sheetData>
  <mergeCells count="18">
    <mergeCell ref="A2:L2"/>
    <mergeCell ref="A3:L3"/>
    <mergeCell ref="A28:B28"/>
    <mergeCell ref="A29:B29"/>
    <mergeCell ref="A30:B30"/>
    <mergeCell ref="A31:B31"/>
    <mergeCell ref="A6:A7"/>
    <mergeCell ref="B6:B7"/>
    <mergeCell ref="C6:C7"/>
    <mergeCell ref="D6:D7"/>
    <mergeCell ref="E6:E7"/>
    <mergeCell ref="F6:F7"/>
    <mergeCell ref="G6:G7"/>
    <mergeCell ref="H6:H7"/>
    <mergeCell ref="I6:I7"/>
    <mergeCell ref="J6:J7"/>
    <mergeCell ref="K6:K7"/>
    <mergeCell ref="L6:L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5"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showGridLines="0" workbookViewId="0">
      <selection activeCell="A27" sqref="$A27:$XFD27"/>
    </sheetView>
  </sheetViews>
  <sheetFormatPr defaultColWidth="9" defaultRowHeight="15.75" customHeight="1" outlineLevelCol="6"/>
  <cols>
    <col min="1" max="1" width="6.75" style="3" customWidth="1"/>
    <col min="2" max="2" width="26.75" style="3" customWidth="1"/>
    <col min="3" max="6" width="18.625" style="3" customWidth="1"/>
    <col min="7" max="7" width="12.625" style="3" customWidth="1"/>
    <col min="8" max="8" width="9" style="3"/>
    <col min="9" max="9" width="9.75" style="3" customWidth="1"/>
    <col min="10" max="16384" width="9" style="3"/>
  </cols>
  <sheetData>
    <row r="1" customHeight="1" spans="1:1">
      <c r="A1" s="2" t="s">
        <v>409</v>
      </c>
    </row>
    <row r="2" s="20" customFormat="1" ht="30" customHeight="1" spans="1:7">
      <c r="A2" s="4" t="s">
        <v>850</v>
      </c>
      <c r="B2" s="4"/>
      <c r="C2" s="4"/>
      <c r="D2" s="4"/>
      <c r="E2" s="4"/>
      <c r="F2" s="4"/>
      <c r="G2" s="4"/>
    </row>
    <row r="3" ht="14.1" customHeight="1" spans="1:7">
      <c r="A3" s="5"/>
      <c r="B3" s="5"/>
      <c r="C3" s="5"/>
      <c r="D3" s="5"/>
      <c r="E3" s="5"/>
      <c r="F3" s="5"/>
      <c r="G3" s="29" t="s">
        <v>851</v>
      </c>
    </row>
    <row r="4" customHeight="1" spans="1:7">
      <c r="A4" s="59" t="s">
        <v>360</v>
      </c>
      <c r="B4" s="7"/>
      <c r="G4" s="29" t="s">
        <v>574</v>
      </c>
    </row>
    <row r="5" s="5" customFormat="1" customHeight="1" spans="1:7">
      <c r="A5" s="41" t="s">
        <v>575</v>
      </c>
      <c r="B5" s="41" t="s">
        <v>576</v>
      </c>
      <c r="C5" s="41" t="s">
        <v>414</v>
      </c>
      <c r="D5" s="10" t="s">
        <v>852</v>
      </c>
      <c r="E5" s="41" t="s">
        <v>415</v>
      </c>
      <c r="F5" s="44" t="s">
        <v>416</v>
      </c>
      <c r="G5" s="41" t="s">
        <v>417</v>
      </c>
    </row>
    <row r="6" customHeight="1" spans="1:7">
      <c r="A6" s="41" t="s">
        <v>853</v>
      </c>
      <c r="B6" s="49" t="s">
        <v>854</v>
      </c>
      <c r="C6" s="50">
        <v>0</v>
      </c>
      <c r="D6" s="50">
        <v>0</v>
      </c>
      <c r="E6" s="43">
        <v>0</v>
      </c>
      <c r="F6" s="43">
        <v>0</v>
      </c>
      <c r="G6" s="578" t="s">
        <v>517</v>
      </c>
    </row>
    <row r="7" customHeight="1" spans="1:7">
      <c r="A7" s="41" t="s">
        <v>855</v>
      </c>
      <c r="B7" s="70" t="s">
        <v>856</v>
      </c>
      <c r="C7" s="50">
        <v>2665575.14</v>
      </c>
      <c r="D7" s="50">
        <v>1778300.82</v>
      </c>
      <c r="E7" s="43">
        <v>1055726</v>
      </c>
      <c r="F7" s="43">
        <v>168451.680000002</v>
      </c>
      <c r="G7" s="578">
        <v>18.9852987067182</v>
      </c>
    </row>
    <row r="8" customHeight="1" spans="1:7">
      <c r="A8" s="41" t="s">
        <v>857</v>
      </c>
      <c r="B8" s="70" t="s">
        <v>858</v>
      </c>
      <c r="C8" s="50">
        <v>0</v>
      </c>
      <c r="D8" s="50">
        <v>0</v>
      </c>
      <c r="E8" s="43">
        <v>0</v>
      </c>
      <c r="F8" s="43">
        <v>0</v>
      </c>
      <c r="G8" s="578" t="s">
        <v>517</v>
      </c>
    </row>
    <row r="9" customHeight="1" spans="1:7">
      <c r="A9" s="41" t="s">
        <v>859</v>
      </c>
      <c r="B9" s="70" t="s">
        <v>860</v>
      </c>
      <c r="C9" s="50">
        <v>0</v>
      </c>
      <c r="D9" s="50">
        <v>0</v>
      </c>
      <c r="E9" s="43">
        <v>0</v>
      </c>
      <c r="F9" s="43">
        <v>0</v>
      </c>
      <c r="G9" s="578" t="s">
        <v>517</v>
      </c>
    </row>
    <row r="10" customHeight="1" spans="1:7">
      <c r="A10" s="41" t="s">
        <v>861</v>
      </c>
      <c r="B10" s="70" t="s">
        <v>862</v>
      </c>
      <c r="C10" s="50">
        <v>0</v>
      </c>
      <c r="D10" s="50">
        <v>0</v>
      </c>
      <c r="E10" s="43">
        <v>0</v>
      </c>
      <c r="F10" s="43">
        <v>0</v>
      </c>
      <c r="G10" s="578" t="s">
        <v>517</v>
      </c>
    </row>
    <row r="11" customHeight="1" spans="1:7">
      <c r="A11" s="41" t="s">
        <v>863</v>
      </c>
      <c r="B11" s="70" t="s">
        <v>864</v>
      </c>
      <c r="C11" s="50">
        <v>0</v>
      </c>
      <c r="D11" s="50">
        <v>0</v>
      </c>
      <c r="E11" s="43">
        <v>0</v>
      </c>
      <c r="F11" s="43">
        <v>0</v>
      </c>
      <c r="G11" s="578" t="s">
        <v>517</v>
      </c>
    </row>
    <row r="12" customHeight="1" spans="1:7">
      <c r="A12" s="41" t="s">
        <v>865</v>
      </c>
      <c r="B12" s="70" t="s">
        <v>866</v>
      </c>
      <c r="C12" s="50">
        <v>0</v>
      </c>
      <c r="D12" s="50">
        <v>0</v>
      </c>
      <c r="E12" s="43">
        <v>0</v>
      </c>
      <c r="F12" s="43">
        <v>0</v>
      </c>
      <c r="G12" s="578" t="s">
        <v>517</v>
      </c>
    </row>
    <row r="13" customHeight="1" spans="1:7">
      <c r="A13" s="41" t="s">
        <v>867</v>
      </c>
      <c r="B13" s="70" t="s">
        <v>868</v>
      </c>
      <c r="C13" s="50">
        <v>0</v>
      </c>
      <c r="D13" s="50">
        <v>0</v>
      </c>
      <c r="E13" s="43">
        <v>0</v>
      </c>
      <c r="F13" s="43">
        <v>0</v>
      </c>
      <c r="G13" s="578" t="s">
        <v>517</v>
      </c>
    </row>
    <row r="14" customHeight="1" spans="1:7">
      <c r="A14" s="41" t="s">
        <v>869</v>
      </c>
      <c r="B14" s="51" t="s">
        <v>143</v>
      </c>
      <c r="C14" s="50">
        <v>0</v>
      </c>
      <c r="D14" s="50">
        <v>0</v>
      </c>
      <c r="E14" s="43">
        <v>0</v>
      </c>
      <c r="F14" s="43">
        <v>0</v>
      </c>
      <c r="G14" s="578" t="s">
        <v>517</v>
      </c>
    </row>
    <row r="15" customHeight="1" spans="1:7">
      <c r="A15" s="41" t="s">
        <v>870</v>
      </c>
      <c r="B15" s="51" t="s">
        <v>144</v>
      </c>
      <c r="C15" s="50">
        <v>0</v>
      </c>
      <c r="D15" s="50">
        <v>0</v>
      </c>
      <c r="E15" s="43">
        <v>0</v>
      </c>
      <c r="F15" s="43">
        <v>0</v>
      </c>
      <c r="G15" s="578" t="s">
        <v>517</v>
      </c>
    </row>
    <row r="16" customHeight="1" spans="1:7">
      <c r="A16" s="41" t="s">
        <v>871</v>
      </c>
      <c r="B16" s="51" t="s">
        <v>145</v>
      </c>
      <c r="C16" s="50">
        <v>0</v>
      </c>
      <c r="D16" s="50">
        <v>0</v>
      </c>
      <c r="E16" s="43">
        <v>0</v>
      </c>
      <c r="F16" s="43">
        <v>0</v>
      </c>
      <c r="G16" s="578" t="s">
        <v>517</v>
      </c>
    </row>
    <row r="17" customHeight="1" spans="1:7">
      <c r="A17" s="41" t="s">
        <v>872</v>
      </c>
      <c r="B17" s="51" t="s">
        <v>80</v>
      </c>
      <c r="C17" s="50">
        <v>0</v>
      </c>
      <c r="D17" s="50"/>
      <c r="E17" s="43">
        <v>0</v>
      </c>
      <c r="F17" s="43">
        <v>0</v>
      </c>
      <c r="G17" s="578"/>
    </row>
    <row r="18" customHeight="1" spans="1:7">
      <c r="A18" s="41"/>
      <c r="B18" s="49"/>
      <c r="C18" s="50"/>
      <c r="D18" s="50"/>
      <c r="E18" s="43"/>
      <c r="F18" s="43"/>
      <c r="G18" s="578"/>
    </row>
    <row r="19" customHeight="1" spans="1:7">
      <c r="A19" s="41"/>
      <c r="B19" s="49"/>
      <c r="C19" s="50"/>
      <c r="D19" s="50"/>
      <c r="E19" s="43"/>
      <c r="F19" s="43"/>
      <c r="G19" s="578"/>
    </row>
    <row r="20" customHeight="1" spans="1:7">
      <c r="A20" s="41"/>
      <c r="B20" s="49"/>
      <c r="C20" s="50"/>
      <c r="D20" s="50"/>
      <c r="E20" s="43"/>
      <c r="F20" s="43"/>
      <c r="G20" s="578"/>
    </row>
    <row r="21" customHeight="1" spans="1:7">
      <c r="A21" s="41"/>
      <c r="B21" s="49"/>
      <c r="C21" s="50"/>
      <c r="D21" s="50"/>
      <c r="E21" s="43"/>
      <c r="F21" s="43"/>
      <c r="G21" s="578"/>
    </row>
    <row r="22" customHeight="1" spans="1:7">
      <c r="A22" s="41"/>
      <c r="B22" s="49"/>
      <c r="C22" s="50"/>
      <c r="D22" s="50"/>
      <c r="E22" s="43"/>
      <c r="F22" s="43"/>
      <c r="G22" s="578"/>
    </row>
    <row r="23" customHeight="1" spans="1:7">
      <c r="A23" s="41"/>
      <c r="B23" s="49"/>
      <c r="C23" s="50"/>
      <c r="D23" s="50"/>
      <c r="E23" s="43"/>
      <c r="F23" s="43"/>
      <c r="G23" s="578"/>
    </row>
    <row r="24" customHeight="1" spans="1:7">
      <c r="A24" s="44" t="s">
        <v>564</v>
      </c>
      <c r="B24" s="45"/>
      <c r="C24" s="50">
        <v>2665575.14</v>
      </c>
      <c r="D24" s="50">
        <v>1778300.82</v>
      </c>
      <c r="E24" s="50">
        <v>1055726</v>
      </c>
      <c r="F24" s="43">
        <v>-1609849.14</v>
      </c>
      <c r="G24" s="578">
        <v>18.9852987067182</v>
      </c>
    </row>
    <row r="25" customHeight="1" spans="1:7">
      <c r="A25" s="44" t="s">
        <v>873</v>
      </c>
      <c r="B25" s="45"/>
      <c r="C25" s="779">
        <v>1778300.82</v>
      </c>
      <c r="D25" s="779"/>
      <c r="E25" s="653"/>
      <c r="F25" s="43"/>
      <c r="G25" s="578"/>
    </row>
    <row r="26" customHeight="1" spans="1:7">
      <c r="A26" s="44" t="s">
        <v>566</v>
      </c>
      <c r="B26" s="45"/>
      <c r="C26" s="50">
        <v>887274.319999998</v>
      </c>
      <c r="D26" s="50"/>
      <c r="E26" s="43">
        <v>1055726</v>
      </c>
      <c r="F26" s="43">
        <v>168451.680000002</v>
      </c>
      <c r="G26" s="578">
        <v>18.9852987067182</v>
      </c>
    </row>
  </sheetData>
  <mergeCells count="4">
    <mergeCell ref="A2:G2"/>
    <mergeCell ref="A24:B24"/>
    <mergeCell ref="A25:B25"/>
    <mergeCell ref="A26:B26"/>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6"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9"/>
  <sheetViews>
    <sheetView showGridLines="0" workbookViewId="0">
      <selection activeCell="AA34" sqref="AA34"/>
    </sheetView>
  </sheetViews>
  <sheetFormatPr defaultColWidth="9" defaultRowHeight="15.75" customHeight="1"/>
  <cols>
    <col min="1" max="1" width="5.5" style="3" customWidth="1"/>
    <col min="2" max="2" width="36" style="3" customWidth="1"/>
    <col min="3" max="3" width="7.75" style="3" customWidth="1"/>
    <col min="4" max="4" width="10.625" style="3" customWidth="1"/>
    <col min="5" max="5" width="6.875" style="3" customWidth="1"/>
    <col min="6" max="6" width="7.25" style="3" customWidth="1"/>
    <col min="7" max="7" width="15" style="3" customWidth="1"/>
    <col min="8" max="8" width="8" style="3" customWidth="1"/>
    <col min="9" max="9" width="8.75" style="3" customWidth="1"/>
    <col min="10" max="10" width="9.625" style="3" customWidth="1"/>
    <col min="11" max="11" width="9" style="3" customWidth="1"/>
    <col min="12" max="12" width="13.125" style="3" customWidth="1"/>
    <col min="13" max="13" width="9" style="5"/>
    <col min="14" max="16384" width="9" style="3"/>
  </cols>
  <sheetData>
    <row r="1" customHeight="1" spans="1:1">
      <c r="A1" s="2" t="s">
        <v>409</v>
      </c>
    </row>
    <row r="2" s="20" customFormat="1" ht="30" customHeight="1" spans="1:14">
      <c r="A2" s="4" t="s">
        <v>874</v>
      </c>
      <c r="B2" s="4"/>
      <c r="C2" s="4"/>
      <c r="D2" s="4"/>
      <c r="E2" s="4"/>
      <c r="F2" s="4"/>
      <c r="G2" s="4"/>
      <c r="H2" s="4"/>
      <c r="I2" s="4"/>
      <c r="J2" s="4"/>
      <c r="K2" s="4"/>
      <c r="L2" s="4"/>
      <c r="M2" s="5"/>
      <c r="N2" s="3"/>
    </row>
    <row r="3" customHeight="1" spans="1:13">
      <c r="A3" s="5" t="str">
        <f>"评估基准日："&amp;TEXT(基本信息输入表!M7,"yyyy年mm月dd日")</f>
        <v>评估基准日：2020年03月31日</v>
      </c>
      <c r="B3" s="5"/>
      <c r="C3" s="5"/>
      <c r="D3" s="5"/>
      <c r="E3" s="5"/>
      <c r="F3" s="5"/>
      <c r="G3" s="5"/>
      <c r="H3" s="5"/>
      <c r="I3" s="5"/>
      <c r="J3" s="5"/>
      <c r="K3" s="5"/>
      <c r="L3" s="5"/>
      <c r="M3" s="23"/>
    </row>
    <row r="4" ht="14.1" customHeight="1" spans="1:12">
      <c r="A4" s="5"/>
      <c r="B4" s="5"/>
      <c r="C4" s="5"/>
      <c r="D4" s="5"/>
      <c r="E4" s="5"/>
      <c r="F4" s="5"/>
      <c r="G4" s="5"/>
      <c r="H4" s="5"/>
      <c r="I4" s="5"/>
      <c r="J4" s="5"/>
      <c r="K4" s="5"/>
      <c r="L4" s="29" t="s">
        <v>875</v>
      </c>
    </row>
    <row r="5" customHeight="1" spans="1:12">
      <c r="A5" s="3" t="str">
        <f>基本信息输入表!K6&amp;"："&amp;基本信息输入表!M6</f>
        <v>被评估单位：山西华润昌裕煤业有限公司</v>
      </c>
      <c r="L5" s="34" t="s">
        <v>587</v>
      </c>
    </row>
    <row r="6" s="5" customFormat="1" customHeight="1" spans="1:14">
      <c r="A6" s="41" t="s">
        <v>444</v>
      </c>
      <c r="B6" s="41" t="s">
        <v>876</v>
      </c>
      <c r="C6" s="53" t="s">
        <v>877</v>
      </c>
      <c r="D6" s="41" t="s">
        <v>414</v>
      </c>
      <c r="E6" s="41"/>
      <c r="F6" s="41"/>
      <c r="G6" s="770" t="s">
        <v>852</v>
      </c>
      <c r="H6" s="41" t="s">
        <v>415</v>
      </c>
      <c r="I6" s="41"/>
      <c r="J6" s="41"/>
      <c r="K6" s="41" t="s">
        <v>417</v>
      </c>
      <c r="L6" s="41" t="s">
        <v>577</v>
      </c>
      <c r="N6" s="3"/>
    </row>
    <row r="7" s="5" customFormat="1" customHeight="1" spans="1:14">
      <c r="A7" s="91"/>
      <c r="B7" s="456"/>
      <c r="C7" s="425"/>
      <c r="D7" s="93" t="s">
        <v>878</v>
      </c>
      <c r="E7" s="96" t="s">
        <v>879</v>
      </c>
      <c r="F7" s="96" t="s">
        <v>880</v>
      </c>
      <c r="G7" s="99"/>
      <c r="H7" s="93" t="s">
        <v>881</v>
      </c>
      <c r="I7" s="96" t="s">
        <v>882</v>
      </c>
      <c r="J7" s="96" t="s">
        <v>880</v>
      </c>
      <c r="K7" s="100"/>
      <c r="L7" s="92"/>
      <c r="M7" s="23" t="s">
        <v>592</v>
      </c>
      <c r="N7" s="3"/>
    </row>
    <row r="8" spans="1:13">
      <c r="A8" s="12" t="str">
        <f>IF(B8="","",ROW()-7)</f>
        <v/>
      </c>
      <c r="B8" s="13"/>
      <c r="C8" s="13"/>
      <c r="D8" s="682"/>
      <c r="E8" s="104"/>
      <c r="F8" s="104"/>
      <c r="G8" s="104"/>
      <c r="H8" s="33"/>
      <c r="I8" s="15"/>
      <c r="J8" s="15"/>
      <c r="K8" s="578" t="str">
        <f>IF(F8=0,"",(J8-F8)/F8*100)</f>
        <v/>
      </c>
      <c r="L8" s="13"/>
      <c r="M8" s="5" t="s">
        <v>883</v>
      </c>
    </row>
    <row r="9" spans="1:13">
      <c r="A9" s="12" t="str">
        <f t="shared" ref="A9:A24" si="0">IF(B9="","",ROW()-7)</f>
        <v/>
      </c>
      <c r="B9" s="13"/>
      <c r="C9" s="13"/>
      <c r="D9" s="682"/>
      <c r="E9" s="104"/>
      <c r="F9" s="104"/>
      <c r="G9" s="104"/>
      <c r="H9" s="33"/>
      <c r="I9" s="15"/>
      <c r="J9" s="15"/>
      <c r="K9" s="578" t="str">
        <f t="shared" ref="K9:K27" si="1">IF(F9=0,"",(J9-F9)/F9*100)</f>
        <v/>
      </c>
      <c r="L9" s="13"/>
      <c r="M9" s="5" t="s">
        <v>884</v>
      </c>
    </row>
    <row r="10" spans="1:13">
      <c r="A10" s="12" t="str">
        <f t="shared" si="0"/>
        <v/>
      </c>
      <c r="B10" s="13"/>
      <c r="C10" s="13"/>
      <c r="D10" s="682"/>
      <c r="E10" s="104"/>
      <c r="F10" s="104"/>
      <c r="G10" s="104"/>
      <c r="H10" s="33"/>
      <c r="I10" s="15"/>
      <c r="J10" s="15"/>
      <c r="K10" s="578" t="str">
        <f t="shared" si="1"/>
        <v/>
      </c>
      <c r="L10" s="13"/>
      <c r="M10" s="5" t="s">
        <v>885</v>
      </c>
    </row>
    <row r="11" spans="1:13">
      <c r="A11" s="12" t="str">
        <f t="shared" si="0"/>
        <v/>
      </c>
      <c r="B11" s="13"/>
      <c r="C11" s="13"/>
      <c r="D11" s="682"/>
      <c r="E11" s="104"/>
      <c r="F11" s="104"/>
      <c r="G11" s="104"/>
      <c r="H11" s="33"/>
      <c r="I11" s="15"/>
      <c r="J11" s="15"/>
      <c r="K11" s="578" t="str">
        <f t="shared" si="1"/>
        <v/>
      </c>
      <c r="L11" s="13"/>
      <c r="M11" s="5" t="s">
        <v>886</v>
      </c>
    </row>
    <row r="12" spans="1:13">
      <c r="A12" s="12" t="str">
        <f t="shared" si="0"/>
        <v/>
      </c>
      <c r="B12" s="13"/>
      <c r="C12" s="13"/>
      <c r="D12" s="682"/>
      <c r="E12" s="104"/>
      <c r="F12" s="104"/>
      <c r="G12" s="104"/>
      <c r="H12" s="33"/>
      <c r="I12" s="15"/>
      <c r="J12" s="15"/>
      <c r="K12" s="578" t="str">
        <f t="shared" si="1"/>
        <v/>
      </c>
      <c r="L12" s="13"/>
      <c r="M12" s="5" t="s">
        <v>887</v>
      </c>
    </row>
    <row r="13" spans="1:13">
      <c r="A13" s="12" t="str">
        <f t="shared" si="0"/>
        <v/>
      </c>
      <c r="B13" s="13"/>
      <c r="C13" s="13"/>
      <c r="D13" s="682"/>
      <c r="E13" s="104"/>
      <c r="F13" s="104"/>
      <c r="G13" s="104"/>
      <c r="H13" s="33"/>
      <c r="I13" s="15"/>
      <c r="J13" s="15"/>
      <c r="K13" s="578" t="str">
        <f t="shared" si="1"/>
        <v/>
      </c>
      <c r="L13" s="13"/>
      <c r="M13" s="5" t="s">
        <v>888</v>
      </c>
    </row>
    <row r="14" spans="1:13">
      <c r="A14" s="12" t="str">
        <f t="shared" si="0"/>
        <v/>
      </c>
      <c r="B14" s="13"/>
      <c r="C14" s="13"/>
      <c r="D14" s="682"/>
      <c r="E14" s="104"/>
      <c r="F14" s="104"/>
      <c r="G14" s="104"/>
      <c r="H14" s="33"/>
      <c r="I14" s="15"/>
      <c r="J14" s="15"/>
      <c r="K14" s="578" t="str">
        <f t="shared" si="1"/>
        <v/>
      </c>
      <c r="L14" s="13"/>
      <c r="M14" s="5" t="s">
        <v>889</v>
      </c>
    </row>
    <row r="15" spans="1:13">
      <c r="A15" s="12" t="str">
        <f t="shared" si="0"/>
        <v/>
      </c>
      <c r="B15" s="13"/>
      <c r="C15" s="13"/>
      <c r="D15" s="682"/>
      <c r="E15" s="104"/>
      <c r="F15" s="104"/>
      <c r="G15" s="104"/>
      <c r="H15" s="33"/>
      <c r="I15" s="15"/>
      <c r="J15" s="15"/>
      <c r="K15" s="578" t="str">
        <f t="shared" si="1"/>
        <v/>
      </c>
      <c r="L15" s="13"/>
      <c r="M15" s="5" t="s">
        <v>890</v>
      </c>
    </row>
    <row r="16" spans="1:13">
      <c r="A16" s="12" t="str">
        <f t="shared" si="0"/>
        <v/>
      </c>
      <c r="B16" s="13"/>
      <c r="C16" s="13"/>
      <c r="D16" s="682"/>
      <c r="E16" s="104"/>
      <c r="F16" s="104"/>
      <c r="G16" s="104"/>
      <c r="H16" s="33"/>
      <c r="I16" s="15"/>
      <c r="J16" s="15"/>
      <c r="K16" s="578" t="str">
        <f t="shared" si="1"/>
        <v/>
      </c>
      <c r="L16" s="13"/>
      <c r="M16" s="5" t="s">
        <v>891</v>
      </c>
    </row>
    <row r="17" spans="1:13">
      <c r="A17" s="12" t="str">
        <f t="shared" si="0"/>
        <v/>
      </c>
      <c r="B17" s="13"/>
      <c r="C17" s="13"/>
      <c r="D17" s="682"/>
      <c r="E17" s="104"/>
      <c r="F17" s="104"/>
      <c r="G17" s="104"/>
      <c r="H17" s="33"/>
      <c r="I17" s="15"/>
      <c r="J17" s="15"/>
      <c r="K17" s="578" t="str">
        <f t="shared" si="1"/>
        <v/>
      </c>
      <c r="L17" s="13"/>
      <c r="M17" s="5" t="s">
        <v>892</v>
      </c>
    </row>
    <row r="18" spans="1:13">
      <c r="A18" s="12" t="str">
        <f t="shared" si="0"/>
        <v/>
      </c>
      <c r="B18" s="13"/>
      <c r="C18" s="13"/>
      <c r="D18" s="682"/>
      <c r="E18" s="104"/>
      <c r="F18" s="104"/>
      <c r="G18" s="104"/>
      <c r="H18" s="33"/>
      <c r="I18" s="15"/>
      <c r="J18" s="15"/>
      <c r="K18" s="578" t="str">
        <f t="shared" si="1"/>
        <v/>
      </c>
      <c r="L18" s="13"/>
      <c r="M18" s="5" t="s">
        <v>893</v>
      </c>
    </row>
    <row r="19" spans="1:13">
      <c r="A19" s="12" t="str">
        <f t="shared" si="0"/>
        <v/>
      </c>
      <c r="B19" s="13"/>
      <c r="C19" s="13"/>
      <c r="D19" s="682"/>
      <c r="E19" s="104"/>
      <c r="F19" s="104"/>
      <c r="G19" s="104"/>
      <c r="H19" s="33"/>
      <c r="I19" s="15"/>
      <c r="J19" s="15"/>
      <c r="K19" s="578" t="str">
        <f t="shared" si="1"/>
        <v/>
      </c>
      <c r="L19" s="13"/>
      <c r="M19" s="5" t="s">
        <v>894</v>
      </c>
    </row>
    <row r="20" spans="1:13">
      <c r="A20" s="12" t="str">
        <f t="shared" si="0"/>
        <v/>
      </c>
      <c r="B20" s="13"/>
      <c r="C20" s="13"/>
      <c r="D20" s="682"/>
      <c r="E20" s="104"/>
      <c r="F20" s="104"/>
      <c r="G20" s="104"/>
      <c r="H20" s="33"/>
      <c r="I20" s="15"/>
      <c r="J20" s="15"/>
      <c r="K20" s="578" t="str">
        <f t="shared" si="1"/>
        <v/>
      </c>
      <c r="L20" s="13"/>
      <c r="M20" s="5" t="s">
        <v>895</v>
      </c>
    </row>
    <row r="21" spans="1:13">
      <c r="A21" s="12" t="str">
        <f t="shared" si="0"/>
        <v/>
      </c>
      <c r="B21" s="13"/>
      <c r="C21" s="13"/>
      <c r="D21" s="682"/>
      <c r="E21" s="104"/>
      <c r="F21" s="104"/>
      <c r="G21" s="104"/>
      <c r="H21" s="33"/>
      <c r="I21" s="15"/>
      <c r="J21" s="15"/>
      <c r="K21" s="578" t="str">
        <f t="shared" si="1"/>
        <v/>
      </c>
      <c r="L21" s="13"/>
      <c r="M21" s="5" t="s">
        <v>896</v>
      </c>
    </row>
    <row r="22" spans="1:13">
      <c r="A22" s="12" t="str">
        <f t="shared" si="0"/>
        <v/>
      </c>
      <c r="B22" s="13"/>
      <c r="C22" s="13"/>
      <c r="D22" s="682"/>
      <c r="E22" s="104"/>
      <c r="F22" s="104"/>
      <c r="G22" s="104"/>
      <c r="H22" s="33"/>
      <c r="I22" s="15"/>
      <c r="J22" s="15"/>
      <c r="K22" s="578" t="str">
        <f t="shared" si="1"/>
        <v/>
      </c>
      <c r="L22" s="13"/>
      <c r="M22" s="5" t="s">
        <v>897</v>
      </c>
    </row>
    <row r="23" spans="1:13">
      <c r="A23" s="12" t="str">
        <f t="shared" si="0"/>
        <v/>
      </c>
      <c r="B23" s="13"/>
      <c r="C23" s="13"/>
      <c r="D23" s="682"/>
      <c r="E23" s="104"/>
      <c r="F23" s="104"/>
      <c r="G23" s="104"/>
      <c r="H23" s="33"/>
      <c r="I23" s="15"/>
      <c r="J23" s="15"/>
      <c r="K23" s="578" t="str">
        <f t="shared" si="1"/>
        <v/>
      </c>
      <c r="L23" s="13"/>
      <c r="M23" s="5" t="s">
        <v>898</v>
      </c>
    </row>
    <row r="24" spans="1:13">
      <c r="A24" s="12" t="str">
        <f t="shared" si="0"/>
        <v/>
      </c>
      <c r="B24" s="13"/>
      <c r="C24" s="13"/>
      <c r="D24" s="682"/>
      <c r="E24" s="104"/>
      <c r="F24" s="104"/>
      <c r="G24" s="104"/>
      <c r="H24" s="33"/>
      <c r="I24" s="15"/>
      <c r="J24" s="15"/>
      <c r="K24" s="578" t="str">
        <f t="shared" si="1"/>
        <v/>
      </c>
      <c r="L24" s="13"/>
      <c r="M24" s="5" t="s">
        <v>899</v>
      </c>
    </row>
    <row r="25" spans="1:12">
      <c r="A25" s="12" t="s">
        <v>900</v>
      </c>
      <c r="B25" s="13"/>
      <c r="C25" s="13"/>
      <c r="D25" s="682"/>
      <c r="E25" s="104"/>
      <c r="F25" s="104">
        <f>SUM(F8:F24)</f>
        <v>0</v>
      </c>
      <c r="G25" s="104">
        <f>SUM(G8:G24)</f>
        <v>0</v>
      </c>
      <c r="H25" s="682"/>
      <c r="I25" s="104"/>
      <c r="J25" s="104">
        <f>SUM(J8:J24)</f>
        <v>0</v>
      </c>
      <c r="K25" s="578" t="str">
        <f t="shared" si="1"/>
        <v/>
      </c>
      <c r="L25" s="13"/>
    </row>
    <row r="26" spans="1:12">
      <c r="A26" s="12" t="s">
        <v>901</v>
      </c>
      <c r="B26" s="13"/>
      <c r="C26" s="13"/>
      <c r="D26" s="682"/>
      <c r="E26" s="104"/>
      <c r="F26" s="104">
        <f>G25</f>
        <v>0</v>
      </c>
      <c r="G26" s="104"/>
      <c r="H26" s="33"/>
      <c r="I26" s="15"/>
      <c r="J26" s="15"/>
      <c r="K26" s="578"/>
      <c r="L26" s="13"/>
    </row>
    <row r="27" customHeight="1" spans="1:12">
      <c r="A27" s="24" t="s">
        <v>902</v>
      </c>
      <c r="B27" s="56"/>
      <c r="C27" s="25"/>
      <c r="D27" s="32"/>
      <c r="E27" s="32"/>
      <c r="F27" s="32">
        <f>F25-F26</f>
        <v>0</v>
      </c>
      <c r="G27" s="32"/>
      <c r="H27" s="32"/>
      <c r="I27" s="32"/>
      <c r="J27" s="32">
        <f>J25-J26</f>
        <v>0</v>
      </c>
      <c r="K27" s="578" t="str">
        <f t="shared" si="1"/>
        <v/>
      </c>
      <c r="L27" s="28"/>
    </row>
    <row r="28" customHeight="1" spans="1:13">
      <c r="A28" s="3" t="str">
        <f>基本信息输入表!$K$6&amp;"填表人："&amp;基本信息输入表!$M$28</f>
        <v>被评估单位填表人：阎丽红</v>
      </c>
      <c r="J28" s="3" t="str">
        <f>"评估人员："&amp;基本信息输入表!$Q$28</f>
        <v>评估人员：孙艳平</v>
      </c>
      <c r="M28" s="23" t="s">
        <v>439</v>
      </c>
    </row>
    <row r="29" customHeight="1" spans="1:1">
      <c r="A29" s="3" t="str">
        <f>"填表日期："&amp;YEAR(基本信息输入表!$O$28)&amp;"年"&amp;MONTH(基本信息输入表!$O$28)&amp;"月"&amp;DAY(基本信息输入表!$O$28)&amp;"日"</f>
        <v>填表日期：2020年4月25日</v>
      </c>
    </row>
  </sheetData>
  <mergeCells count="13">
    <mergeCell ref="A2:L2"/>
    <mergeCell ref="A3:L3"/>
    <mergeCell ref="D6:F6"/>
    <mergeCell ref="H6:J6"/>
    <mergeCell ref="A25:C25"/>
    <mergeCell ref="A26:C26"/>
    <mergeCell ref="A27:C27"/>
    <mergeCell ref="A6:A7"/>
    <mergeCell ref="B6:B7"/>
    <mergeCell ref="C6:C7"/>
    <mergeCell ref="G6:G7"/>
    <mergeCell ref="K6:K7"/>
    <mergeCell ref="L6:L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4"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3"/>
  <sheetViews>
    <sheetView showGridLines="0" workbookViewId="0">
      <selection activeCell="N8" sqref="N8"/>
    </sheetView>
  </sheetViews>
  <sheetFormatPr defaultColWidth="9" defaultRowHeight="15.75" customHeight="1"/>
  <cols>
    <col min="1" max="1" width="7.625" style="3" customWidth="1"/>
    <col min="2" max="2" width="13.375" style="3" customWidth="1"/>
    <col min="3" max="3" width="8" style="3" customWidth="1"/>
    <col min="4" max="4" width="9.625" style="3" customWidth="1"/>
    <col min="5" max="5" width="10.625" style="3" customWidth="1"/>
    <col min="6" max="6" width="5.5" style="775" customWidth="1"/>
    <col min="7" max="7" width="5.5" style="3" customWidth="1"/>
    <col min="8" max="8" width="15" style="3" customWidth="1"/>
    <col min="9" max="9" width="8" style="604" customWidth="1"/>
    <col min="10" max="10" width="13.125" style="3" customWidth="1"/>
    <col min="11" max="11" width="8" style="3" customWidth="1"/>
    <col min="12" max="12" width="8.75" style="3" customWidth="1"/>
    <col min="13" max="13" width="9.625" style="3" customWidth="1"/>
    <col min="14" max="14" width="7.75" style="3" customWidth="1"/>
    <col min="15" max="15" width="11.75" style="3" customWidth="1"/>
    <col min="16" max="16384" width="9" style="3"/>
  </cols>
  <sheetData>
    <row r="1" customHeight="1" spans="1:1">
      <c r="A1" s="2" t="s">
        <v>409</v>
      </c>
    </row>
    <row r="2" s="20" customFormat="1" ht="30" customHeight="1" spans="1:15">
      <c r="A2" s="4" t="s">
        <v>903</v>
      </c>
      <c r="B2" s="4"/>
      <c r="C2" s="4"/>
      <c r="D2" s="4"/>
      <c r="E2" s="4"/>
      <c r="F2" s="4"/>
      <c r="G2" s="4"/>
      <c r="H2" s="4"/>
      <c r="I2" s="4"/>
      <c r="J2" s="4"/>
      <c r="K2" s="4"/>
      <c r="L2" s="4"/>
      <c r="M2" s="4"/>
      <c r="N2" s="4"/>
      <c r="O2" s="4"/>
    </row>
    <row r="3" customHeight="1" spans="1:15">
      <c r="A3" s="5" t="str">
        <f>"评估基准日："&amp;TEXT(基本信息输入表!M7,"yyyy年mm月dd日")</f>
        <v>评估基准日：2020年03月31日</v>
      </c>
      <c r="B3" s="5"/>
      <c r="C3" s="5"/>
      <c r="D3" s="5"/>
      <c r="E3" s="5"/>
      <c r="F3" s="5"/>
      <c r="G3" s="5"/>
      <c r="H3" s="5"/>
      <c r="I3" s="5"/>
      <c r="J3" s="5"/>
      <c r="K3" s="5"/>
      <c r="L3" s="5"/>
      <c r="M3" s="5"/>
      <c r="N3" s="5"/>
      <c r="O3" s="5"/>
    </row>
    <row r="4" ht="14.1" customHeight="1" spans="1:15">
      <c r="A4" s="5"/>
      <c r="B4" s="5"/>
      <c r="C4" s="5"/>
      <c r="D4" s="5"/>
      <c r="E4" s="5"/>
      <c r="F4" s="5"/>
      <c r="G4" s="5"/>
      <c r="H4" s="5"/>
      <c r="I4" s="605"/>
      <c r="J4" s="5"/>
      <c r="K4" s="5"/>
      <c r="L4" s="5"/>
      <c r="M4" s="5"/>
      <c r="N4" s="5"/>
      <c r="O4" s="29" t="s">
        <v>904</v>
      </c>
    </row>
    <row r="5" customHeight="1" spans="1:15">
      <c r="A5" s="3" t="str">
        <f>基本信息输入表!K6&amp;"："&amp;基本信息输入表!M6</f>
        <v>被评估单位：山西华润昌裕煤业有限公司</v>
      </c>
      <c r="O5" s="34" t="s">
        <v>587</v>
      </c>
    </row>
    <row r="6" s="5" customFormat="1" customHeight="1" spans="1:15">
      <c r="A6" s="41" t="s">
        <v>444</v>
      </c>
      <c r="B6" s="41" t="s">
        <v>876</v>
      </c>
      <c r="C6" s="53" t="s">
        <v>877</v>
      </c>
      <c r="D6" s="53" t="s">
        <v>905</v>
      </c>
      <c r="E6" s="41" t="s">
        <v>414</v>
      </c>
      <c r="F6" s="41"/>
      <c r="G6" s="41"/>
      <c r="H6" s="98" t="s">
        <v>852</v>
      </c>
      <c r="I6" s="607" t="s">
        <v>906</v>
      </c>
      <c r="J6" s="53" t="s">
        <v>907</v>
      </c>
      <c r="K6" s="41" t="s">
        <v>415</v>
      </c>
      <c r="L6" s="41"/>
      <c r="M6" s="41"/>
      <c r="N6" s="79" t="s">
        <v>417</v>
      </c>
      <c r="O6" s="41" t="s">
        <v>577</v>
      </c>
    </row>
    <row r="7" s="5" customFormat="1" customHeight="1" spans="1:16">
      <c r="A7" s="91"/>
      <c r="B7" s="92"/>
      <c r="C7" s="436"/>
      <c r="D7" s="436"/>
      <c r="E7" s="93" t="s">
        <v>878</v>
      </c>
      <c r="F7" s="96" t="s">
        <v>879</v>
      </c>
      <c r="G7" s="96" t="s">
        <v>880</v>
      </c>
      <c r="H7" s="99"/>
      <c r="I7" s="426"/>
      <c r="J7" s="541"/>
      <c r="K7" s="93" t="s">
        <v>881</v>
      </c>
      <c r="L7" s="96" t="s">
        <v>882</v>
      </c>
      <c r="M7" s="96" t="s">
        <v>880</v>
      </c>
      <c r="N7" s="439"/>
      <c r="O7" s="92"/>
      <c r="P7" s="23" t="s">
        <v>592</v>
      </c>
    </row>
    <row r="8" s="5" customFormat="1" ht="12.75" spans="1:16">
      <c r="A8" s="12" t="str">
        <f>IF(B8="","",ROW()-7)</f>
        <v/>
      </c>
      <c r="B8" s="13"/>
      <c r="C8" s="13"/>
      <c r="D8" s="13"/>
      <c r="E8" s="682"/>
      <c r="F8" s="104"/>
      <c r="G8" s="104"/>
      <c r="H8" s="104"/>
      <c r="I8" s="777"/>
      <c r="J8" s="104"/>
      <c r="K8" s="33"/>
      <c r="L8" s="15"/>
      <c r="M8" s="15"/>
      <c r="N8" s="578" t="str">
        <f>IF(G8-H8=0,"",(M8-G8+H8)/(G8-H8)*100)</f>
        <v/>
      </c>
      <c r="O8" s="13"/>
      <c r="P8" s="5" t="s">
        <v>908</v>
      </c>
    </row>
    <row r="9" spans="1:16">
      <c r="A9" s="12" t="str">
        <f t="shared" ref="A9:A28" si="0">IF(B9="","",ROW()-7)</f>
        <v/>
      </c>
      <c r="B9" s="13"/>
      <c r="C9" s="13"/>
      <c r="D9" s="13"/>
      <c r="E9" s="682"/>
      <c r="F9" s="104"/>
      <c r="G9" s="104"/>
      <c r="H9" s="104"/>
      <c r="I9" s="777"/>
      <c r="J9" s="104"/>
      <c r="K9" s="33"/>
      <c r="L9" s="15"/>
      <c r="M9" s="15"/>
      <c r="N9" s="578" t="str">
        <f t="shared" ref="N9:N31" si="1">IF(G9-H9=0,"",(M9-G9+H9)/(G9-H9)*100)</f>
        <v/>
      </c>
      <c r="O9" s="13"/>
      <c r="P9" s="5" t="s">
        <v>909</v>
      </c>
    </row>
    <row r="10" spans="1:16">
      <c r="A10" s="12" t="str">
        <f t="shared" si="0"/>
        <v/>
      </c>
      <c r="B10" s="13"/>
      <c r="C10" s="13"/>
      <c r="D10" s="13"/>
      <c r="E10" s="682"/>
      <c r="F10" s="104"/>
      <c r="G10" s="104"/>
      <c r="H10" s="104"/>
      <c r="I10" s="777"/>
      <c r="J10" s="104"/>
      <c r="K10" s="33"/>
      <c r="L10" s="15"/>
      <c r="M10" s="15"/>
      <c r="N10" s="578" t="str">
        <f t="shared" si="1"/>
        <v/>
      </c>
      <c r="O10" s="13"/>
      <c r="P10" s="5" t="s">
        <v>910</v>
      </c>
    </row>
    <row r="11" spans="1:16">
      <c r="A11" s="12" t="str">
        <f t="shared" si="0"/>
        <v/>
      </c>
      <c r="B11" s="13"/>
      <c r="C11" s="13"/>
      <c r="D11" s="13"/>
      <c r="E11" s="682"/>
      <c r="F11" s="104"/>
      <c r="G11" s="104"/>
      <c r="H11" s="104"/>
      <c r="I11" s="777"/>
      <c r="J11" s="104"/>
      <c r="K11" s="33"/>
      <c r="L11" s="15"/>
      <c r="M11" s="15"/>
      <c r="N11" s="578" t="str">
        <f t="shared" si="1"/>
        <v/>
      </c>
      <c r="O11" s="13"/>
      <c r="P11" s="5" t="s">
        <v>911</v>
      </c>
    </row>
    <row r="12" spans="1:16">
      <c r="A12" s="12" t="str">
        <f t="shared" si="0"/>
        <v/>
      </c>
      <c r="B12" s="13"/>
      <c r="C12" s="13"/>
      <c r="D12" s="13"/>
      <c r="E12" s="682"/>
      <c r="F12" s="104"/>
      <c r="G12" s="104"/>
      <c r="H12" s="104"/>
      <c r="I12" s="777"/>
      <c r="J12" s="104"/>
      <c r="K12" s="33"/>
      <c r="L12" s="15"/>
      <c r="M12" s="15"/>
      <c r="N12" s="578" t="str">
        <f t="shared" si="1"/>
        <v/>
      </c>
      <c r="O12" s="13"/>
      <c r="P12" s="5" t="s">
        <v>912</v>
      </c>
    </row>
    <row r="13" spans="1:16">
      <c r="A13" s="12" t="str">
        <f t="shared" si="0"/>
        <v/>
      </c>
      <c r="B13" s="13"/>
      <c r="C13" s="13"/>
      <c r="D13" s="13"/>
      <c r="E13" s="682"/>
      <c r="F13" s="104"/>
      <c r="G13" s="104"/>
      <c r="H13" s="104"/>
      <c r="I13" s="777"/>
      <c r="J13" s="104"/>
      <c r="K13" s="33"/>
      <c r="L13" s="15"/>
      <c r="M13" s="15"/>
      <c r="N13" s="578" t="str">
        <f t="shared" si="1"/>
        <v/>
      </c>
      <c r="O13" s="13"/>
      <c r="P13" s="5" t="s">
        <v>913</v>
      </c>
    </row>
    <row r="14" spans="1:16">
      <c r="A14" s="12" t="str">
        <f t="shared" si="0"/>
        <v/>
      </c>
      <c r="B14" s="13"/>
      <c r="C14" s="13"/>
      <c r="D14" s="13"/>
      <c r="E14" s="682"/>
      <c r="F14" s="104"/>
      <c r="G14" s="104"/>
      <c r="H14" s="104"/>
      <c r="I14" s="777"/>
      <c r="J14" s="104"/>
      <c r="K14" s="33"/>
      <c r="L14" s="15"/>
      <c r="M14" s="15"/>
      <c r="N14" s="578" t="str">
        <f t="shared" si="1"/>
        <v/>
      </c>
      <c r="O14" s="13"/>
      <c r="P14" s="5" t="s">
        <v>914</v>
      </c>
    </row>
    <row r="15" spans="1:16">
      <c r="A15" s="12" t="str">
        <f t="shared" si="0"/>
        <v/>
      </c>
      <c r="B15" s="13"/>
      <c r="C15" s="13"/>
      <c r="D15" s="13"/>
      <c r="E15" s="682"/>
      <c r="F15" s="104"/>
      <c r="G15" s="104"/>
      <c r="H15" s="104"/>
      <c r="I15" s="777"/>
      <c r="J15" s="104"/>
      <c r="K15" s="33"/>
      <c r="L15" s="15"/>
      <c r="M15" s="15"/>
      <c r="N15" s="578" t="str">
        <f t="shared" si="1"/>
        <v/>
      </c>
      <c r="O15" s="13"/>
      <c r="P15" s="5" t="s">
        <v>915</v>
      </c>
    </row>
    <row r="16" spans="1:16">
      <c r="A16" s="12" t="str">
        <f t="shared" si="0"/>
        <v/>
      </c>
      <c r="B16" s="13"/>
      <c r="C16" s="13"/>
      <c r="D16" s="13"/>
      <c r="E16" s="682"/>
      <c r="F16" s="104"/>
      <c r="G16" s="104"/>
      <c r="H16" s="104"/>
      <c r="I16" s="777"/>
      <c r="J16" s="104"/>
      <c r="K16" s="33"/>
      <c r="L16" s="15"/>
      <c r="M16" s="15"/>
      <c r="N16" s="578" t="str">
        <f t="shared" si="1"/>
        <v/>
      </c>
      <c r="O16" s="13"/>
      <c r="P16" s="5" t="s">
        <v>916</v>
      </c>
    </row>
    <row r="17" spans="1:16">
      <c r="A17" s="12" t="str">
        <f t="shared" si="0"/>
        <v/>
      </c>
      <c r="B17" s="13"/>
      <c r="C17" s="13"/>
      <c r="D17" s="13"/>
      <c r="E17" s="682"/>
      <c r="F17" s="104"/>
      <c r="G17" s="104"/>
      <c r="H17" s="104"/>
      <c r="I17" s="777"/>
      <c r="J17" s="104"/>
      <c r="K17" s="33"/>
      <c r="L17" s="15"/>
      <c r="M17" s="15"/>
      <c r="N17" s="578" t="str">
        <f t="shared" si="1"/>
        <v/>
      </c>
      <c r="O17" s="13"/>
      <c r="P17" s="5" t="s">
        <v>917</v>
      </c>
    </row>
    <row r="18" spans="1:16">
      <c r="A18" s="12" t="str">
        <f t="shared" si="0"/>
        <v/>
      </c>
      <c r="B18" s="13"/>
      <c r="C18" s="13"/>
      <c r="D18" s="13"/>
      <c r="E18" s="682"/>
      <c r="F18" s="104"/>
      <c r="G18" s="104"/>
      <c r="H18" s="104"/>
      <c r="I18" s="777"/>
      <c r="J18" s="104"/>
      <c r="K18" s="33"/>
      <c r="L18" s="15"/>
      <c r="M18" s="15"/>
      <c r="N18" s="578" t="str">
        <f t="shared" si="1"/>
        <v/>
      </c>
      <c r="O18" s="13"/>
      <c r="P18" s="5" t="s">
        <v>918</v>
      </c>
    </row>
    <row r="19" spans="1:16">
      <c r="A19" s="12" t="str">
        <f t="shared" si="0"/>
        <v/>
      </c>
      <c r="B19" s="13"/>
      <c r="C19" s="13"/>
      <c r="D19" s="13"/>
      <c r="E19" s="682"/>
      <c r="F19" s="104"/>
      <c r="G19" s="104"/>
      <c r="H19" s="104"/>
      <c r="I19" s="777"/>
      <c r="J19" s="104"/>
      <c r="K19" s="33"/>
      <c r="L19" s="15"/>
      <c r="M19" s="15"/>
      <c r="N19" s="578" t="str">
        <f t="shared" si="1"/>
        <v/>
      </c>
      <c r="O19" s="13"/>
      <c r="P19" s="5" t="s">
        <v>919</v>
      </c>
    </row>
    <row r="20" spans="1:16">
      <c r="A20" s="12" t="str">
        <f t="shared" si="0"/>
        <v/>
      </c>
      <c r="B20" s="13"/>
      <c r="C20" s="13"/>
      <c r="D20" s="13"/>
      <c r="E20" s="682"/>
      <c r="F20" s="104"/>
      <c r="G20" s="104"/>
      <c r="H20" s="104"/>
      <c r="I20" s="777"/>
      <c r="J20" s="104"/>
      <c r="K20" s="33"/>
      <c r="L20" s="15"/>
      <c r="M20" s="15"/>
      <c r="N20" s="578" t="str">
        <f t="shared" si="1"/>
        <v/>
      </c>
      <c r="O20" s="13"/>
      <c r="P20" s="5" t="s">
        <v>920</v>
      </c>
    </row>
    <row r="21" spans="1:16">
      <c r="A21" s="12" t="str">
        <f t="shared" si="0"/>
        <v/>
      </c>
      <c r="B21" s="13"/>
      <c r="C21" s="13"/>
      <c r="D21" s="13"/>
      <c r="E21" s="682"/>
      <c r="F21" s="104"/>
      <c r="G21" s="104"/>
      <c r="H21" s="104"/>
      <c r="I21" s="777"/>
      <c r="J21" s="104"/>
      <c r="K21" s="33"/>
      <c r="L21" s="15"/>
      <c r="M21" s="15"/>
      <c r="N21" s="578" t="str">
        <f t="shared" si="1"/>
        <v/>
      </c>
      <c r="O21" s="13"/>
      <c r="P21" s="5" t="s">
        <v>921</v>
      </c>
    </row>
    <row r="22" spans="1:16">
      <c r="A22" s="12" t="str">
        <f t="shared" si="0"/>
        <v/>
      </c>
      <c r="B22" s="13"/>
      <c r="C22" s="13"/>
      <c r="D22" s="13"/>
      <c r="E22" s="682"/>
      <c r="F22" s="104"/>
      <c r="G22" s="104"/>
      <c r="H22" s="104"/>
      <c r="I22" s="777"/>
      <c r="J22" s="104"/>
      <c r="K22" s="33"/>
      <c r="L22" s="15"/>
      <c r="M22" s="15"/>
      <c r="N22" s="578" t="str">
        <f t="shared" si="1"/>
        <v/>
      </c>
      <c r="O22" s="13"/>
      <c r="P22" s="5" t="s">
        <v>922</v>
      </c>
    </row>
    <row r="23" spans="1:16">
      <c r="A23" s="12" t="str">
        <f t="shared" si="0"/>
        <v/>
      </c>
      <c r="B23" s="13"/>
      <c r="C23" s="13"/>
      <c r="D23" s="13"/>
      <c r="E23" s="682"/>
      <c r="F23" s="104"/>
      <c r="G23" s="104"/>
      <c r="H23" s="104"/>
      <c r="I23" s="777"/>
      <c r="J23" s="104"/>
      <c r="K23" s="33"/>
      <c r="L23" s="15"/>
      <c r="M23" s="15"/>
      <c r="N23" s="578" t="str">
        <f t="shared" si="1"/>
        <v/>
      </c>
      <c r="O23" s="13"/>
      <c r="P23" s="5" t="s">
        <v>923</v>
      </c>
    </row>
    <row r="24" spans="1:16">
      <c r="A24" s="12" t="str">
        <f t="shared" si="0"/>
        <v/>
      </c>
      <c r="B24" s="13"/>
      <c r="C24" s="13"/>
      <c r="D24" s="13"/>
      <c r="E24" s="682"/>
      <c r="F24" s="104"/>
      <c r="G24" s="104"/>
      <c r="H24" s="104"/>
      <c r="I24" s="777"/>
      <c r="J24" s="104"/>
      <c r="K24" s="33"/>
      <c r="L24" s="15"/>
      <c r="M24" s="15"/>
      <c r="N24" s="578" t="str">
        <f t="shared" si="1"/>
        <v/>
      </c>
      <c r="O24" s="13"/>
      <c r="P24" s="5" t="s">
        <v>924</v>
      </c>
    </row>
    <row r="25" spans="1:16">
      <c r="A25" s="12" t="str">
        <f t="shared" si="0"/>
        <v/>
      </c>
      <c r="B25" s="13"/>
      <c r="C25" s="13"/>
      <c r="D25" s="13"/>
      <c r="E25" s="682"/>
      <c r="F25" s="104"/>
      <c r="G25" s="104"/>
      <c r="H25" s="104"/>
      <c r="I25" s="777"/>
      <c r="J25" s="104"/>
      <c r="K25" s="33"/>
      <c r="L25" s="15"/>
      <c r="M25" s="15"/>
      <c r="N25" s="578" t="str">
        <f t="shared" si="1"/>
        <v/>
      </c>
      <c r="O25" s="13"/>
      <c r="P25" s="5" t="s">
        <v>925</v>
      </c>
    </row>
    <row r="26" spans="1:16">
      <c r="A26" s="12" t="str">
        <f t="shared" si="0"/>
        <v/>
      </c>
      <c r="B26" s="13"/>
      <c r="C26" s="13"/>
      <c r="D26" s="13"/>
      <c r="E26" s="682"/>
      <c r="F26" s="104"/>
      <c r="G26" s="104"/>
      <c r="H26" s="104"/>
      <c r="I26" s="777"/>
      <c r="J26" s="104"/>
      <c r="K26" s="33"/>
      <c r="L26" s="15"/>
      <c r="M26" s="15"/>
      <c r="N26" s="578" t="str">
        <f t="shared" si="1"/>
        <v/>
      </c>
      <c r="O26" s="13"/>
      <c r="P26" s="5" t="s">
        <v>926</v>
      </c>
    </row>
    <row r="27" spans="1:16">
      <c r="A27" s="12" t="str">
        <f t="shared" si="0"/>
        <v/>
      </c>
      <c r="B27" s="13"/>
      <c r="C27" s="13"/>
      <c r="D27" s="13"/>
      <c r="E27" s="682"/>
      <c r="F27" s="104"/>
      <c r="G27" s="104"/>
      <c r="H27" s="104"/>
      <c r="I27" s="777"/>
      <c r="J27" s="104"/>
      <c r="K27" s="33"/>
      <c r="L27" s="15"/>
      <c r="M27" s="15"/>
      <c r="N27" s="578" t="str">
        <f t="shared" si="1"/>
        <v/>
      </c>
      <c r="O27" s="13"/>
      <c r="P27" s="5" t="s">
        <v>927</v>
      </c>
    </row>
    <row r="28" spans="1:16">
      <c r="A28" s="12" t="str">
        <f t="shared" si="0"/>
        <v/>
      </c>
      <c r="B28" s="13"/>
      <c r="C28" s="13"/>
      <c r="D28" s="13"/>
      <c r="E28" s="682"/>
      <c r="F28" s="104"/>
      <c r="G28" s="104"/>
      <c r="H28" s="104"/>
      <c r="I28" s="777"/>
      <c r="J28" s="104"/>
      <c r="K28" s="33"/>
      <c r="L28" s="15"/>
      <c r="M28" s="15"/>
      <c r="N28" s="578" t="str">
        <f t="shared" si="1"/>
        <v/>
      </c>
      <c r="O28" s="13"/>
      <c r="P28" s="5" t="s">
        <v>928</v>
      </c>
    </row>
    <row r="29" spans="1:16">
      <c r="A29" s="12" t="s">
        <v>929</v>
      </c>
      <c r="B29" s="13"/>
      <c r="C29" s="13"/>
      <c r="D29" s="13"/>
      <c r="E29" s="682"/>
      <c r="F29" s="104"/>
      <c r="G29" s="104">
        <f>SUM(G8:G28)</f>
        <v>0</v>
      </c>
      <c r="H29" s="104">
        <f>SUM(H8:H28)</f>
        <v>0</v>
      </c>
      <c r="I29" s="777"/>
      <c r="J29" s="104"/>
      <c r="K29" s="33"/>
      <c r="L29" s="15"/>
      <c r="M29" s="104">
        <f>SUM(M8:M28)</f>
        <v>0</v>
      </c>
      <c r="N29" s="578" t="str">
        <f t="shared" si="1"/>
        <v/>
      </c>
      <c r="O29" s="13"/>
      <c r="P29" s="5"/>
    </row>
    <row r="30" spans="1:16">
      <c r="A30" s="12" t="s">
        <v>930</v>
      </c>
      <c r="B30" s="13"/>
      <c r="C30" s="13"/>
      <c r="D30" s="13"/>
      <c r="E30" s="682"/>
      <c r="F30" s="104"/>
      <c r="G30" s="104">
        <f>H29</f>
        <v>0</v>
      </c>
      <c r="H30" s="104"/>
      <c r="I30" s="777"/>
      <c r="J30" s="104"/>
      <c r="K30" s="33"/>
      <c r="L30" s="15"/>
      <c r="M30" s="15"/>
      <c r="N30" s="578"/>
      <c r="O30" s="13"/>
      <c r="P30" s="5"/>
    </row>
    <row r="31" customHeight="1" spans="1:16">
      <c r="A31" s="24" t="s">
        <v>931</v>
      </c>
      <c r="B31" s="56"/>
      <c r="C31" s="56"/>
      <c r="D31" s="25"/>
      <c r="E31" s="772"/>
      <c r="F31" s="32"/>
      <c r="G31" s="772">
        <f>G29-G30</f>
        <v>0</v>
      </c>
      <c r="H31" s="772"/>
      <c r="I31" s="778"/>
      <c r="J31" s="772"/>
      <c r="K31" s="772"/>
      <c r="L31" s="32"/>
      <c r="M31" s="772">
        <f>M29-M30</f>
        <v>0</v>
      </c>
      <c r="N31" s="578" t="str">
        <f t="shared" si="1"/>
        <v/>
      </c>
      <c r="O31" s="28"/>
      <c r="P31" s="5"/>
    </row>
    <row r="32" customHeight="1" spans="1:16">
      <c r="A32" s="3" t="str">
        <f>基本信息输入表!$K$6&amp;"填表人："&amp;基本信息输入表!$M$30</f>
        <v>被评估单位填表人：阎丽红</v>
      </c>
      <c r="F32" s="3"/>
      <c r="M32" s="3" t="str">
        <f>"评估人员："&amp;基本信息输入表!$Q$30</f>
        <v>评估人员：孙艳平</v>
      </c>
      <c r="P32" s="5"/>
    </row>
    <row r="33" customHeight="1" spans="1:16">
      <c r="A33" s="3" t="str">
        <f>"填表日期："&amp;YEAR(基本信息输入表!$O$30)&amp;"年"&amp;MONTH(基本信息输入表!$O$30)&amp;"月"&amp;DAY(基本信息输入表!$O$30)&amp;"日"</f>
        <v>填表日期：2020年4月25日</v>
      </c>
      <c r="F33" s="3"/>
      <c r="P33" s="5"/>
    </row>
  </sheetData>
  <mergeCells count="16">
    <mergeCell ref="A2:O2"/>
    <mergeCell ref="A3:O3"/>
    <mergeCell ref="E6:G6"/>
    <mergeCell ref="K6:M6"/>
    <mergeCell ref="A29:D29"/>
    <mergeCell ref="A30:D30"/>
    <mergeCell ref="A31:D31"/>
    <mergeCell ref="A6:A7"/>
    <mergeCell ref="B6:B7"/>
    <mergeCell ref="C6:C7"/>
    <mergeCell ref="D6:D7"/>
    <mergeCell ref="H6:H7"/>
    <mergeCell ref="I6:I7"/>
    <mergeCell ref="J6:J7"/>
    <mergeCell ref="N6:N7"/>
    <mergeCell ref="O6:O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1"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9"/>
  <sheetViews>
    <sheetView showGridLines="0" topLeftCell="A4" workbookViewId="0">
      <selection activeCell="AA34" sqref="AA34"/>
    </sheetView>
  </sheetViews>
  <sheetFormatPr defaultColWidth="9" defaultRowHeight="15.75" customHeight="1"/>
  <cols>
    <col min="1" max="1" width="5.75" style="3" customWidth="1"/>
    <col min="2" max="2" width="13.125" style="3" customWidth="1"/>
    <col min="3" max="3" width="11.375" style="3" customWidth="1"/>
    <col min="4" max="4" width="8" style="3" customWidth="1"/>
    <col min="5" max="5" width="4.75" style="3" customWidth="1"/>
    <col min="6" max="7" width="5.5" style="3" customWidth="1"/>
    <col min="8" max="8" width="15" style="3" customWidth="1"/>
    <col min="9" max="9" width="8" style="3" customWidth="1"/>
    <col min="10" max="10" width="8.75" style="3" customWidth="1"/>
    <col min="11" max="11" width="9.625" style="3" customWidth="1"/>
    <col min="12" max="13" width="8.125" style="3" customWidth="1"/>
    <col min="14" max="14" width="9" style="5"/>
    <col min="15" max="16384" width="9" style="3"/>
  </cols>
  <sheetData>
    <row r="1" customHeight="1" spans="1:1">
      <c r="A1" s="2" t="s">
        <v>409</v>
      </c>
    </row>
    <row r="2" s="20" customFormat="1" ht="30" customHeight="1" spans="1:14">
      <c r="A2" s="4" t="s">
        <v>932</v>
      </c>
      <c r="B2" s="21"/>
      <c r="C2" s="21"/>
      <c r="D2" s="21"/>
      <c r="E2" s="21"/>
      <c r="F2" s="21"/>
      <c r="G2" s="21"/>
      <c r="H2" s="21"/>
      <c r="I2" s="21"/>
      <c r="J2" s="21"/>
      <c r="K2" s="21"/>
      <c r="L2" s="21"/>
      <c r="M2" s="21"/>
      <c r="N2" s="21"/>
    </row>
    <row r="3" customHeight="1" spans="1:13">
      <c r="A3" s="5" t="str">
        <f>"评估基准日："&amp;TEXT(基本信息输入表!M7,"yyyy年mm月dd日")</f>
        <v>评估基准日：2020年03月31日</v>
      </c>
      <c r="B3" s="5"/>
      <c r="C3" s="5"/>
      <c r="D3" s="5"/>
      <c r="E3" s="5"/>
      <c r="F3" s="5"/>
      <c r="G3" s="5"/>
      <c r="H3" s="5"/>
      <c r="I3" s="5"/>
      <c r="J3" s="5"/>
      <c r="K3" s="5"/>
      <c r="L3" s="5"/>
      <c r="M3" s="5"/>
    </row>
    <row r="4" ht="14.1" customHeight="1" spans="1:13">
      <c r="A4" s="5"/>
      <c r="B4" s="5"/>
      <c r="C4" s="5"/>
      <c r="D4" s="5"/>
      <c r="E4" s="5"/>
      <c r="F4" s="5"/>
      <c r="G4" s="5"/>
      <c r="H4" s="5"/>
      <c r="I4" s="5"/>
      <c r="J4" s="5"/>
      <c r="K4" s="5"/>
      <c r="L4" s="29" t="s">
        <v>933</v>
      </c>
      <c r="M4" s="29"/>
    </row>
    <row r="5" customHeight="1" spans="1:13">
      <c r="A5" s="3" t="str">
        <f>基本信息输入表!K6&amp;"："&amp;基本信息输入表!M6</f>
        <v>被评估单位：山西华润昌裕煤业有限公司</v>
      </c>
      <c r="M5" s="34" t="s">
        <v>587</v>
      </c>
    </row>
    <row r="6" s="5" customFormat="1" customHeight="1" spans="1:13">
      <c r="A6" s="41" t="s">
        <v>444</v>
      </c>
      <c r="B6" s="41" t="s">
        <v>876</v>
      </c>
      <c r="C6" s="41" t="s">
        <v>934</v>
      </c>
      <c r="D6" s="74" t="s">
        <v>877</v>
      </c>
      <c r="E6" s="41" t="s">
        <v>414</v>
      </c>
      <c r="F6" s="41"/>
      <c r="G6" s="41"/>
      <c r="H6" s="98" t="s">
        <v>852</v>
      </c>
      <c r="I6" s="41" t="s">
        <v>415</v>
      </c>
      <c r="J6" s="41"/>
      <c r="K6" s="41"/>
      <c r="L6" s="41" t="s">
        <v>417</v>
      </c>
      <c r="M6" s="41" t="s">
        <v>577</v>
      </c>
    </row>
    <row r="7" s="5" customFormat="1" customHeight="1" spans="1:14">
      <c r="A7" s="91"/>
      <c r="B7" s="92"/>
      <c r="C7" s="92"/>
      <c r="D7" s="575"/>
      <c r="E7" s="93" t="s">
        <v>878</v>
      </c>
      <c r="F7" s="96" t="s">
        <v>879</v>
      </c>
      <c r="G7" s="96" t="s">
        <v>880</v>
      </c>
      <c r="H7" s="99"/>
      <c r="I7" s="93" t="s">
        <v>881</v>
      </c>
      <c r="J7" s="96" t="s">
        <v>882</v>
      </c>
      <c r="K7" s="96" t="s">
        <v>880</v>
      </c>
      <c r="L7" s="100"/>
      <c r="M7" s="92"/>
      <c r="N7" s="23" t="s">
        <v>592</v>
      </c>
    </row>
    <row r="8" spans="1:14">
      <c r="A8" s="12" t="str">
        <f>IF(B8="","",ROW()-7)</f>
        <v/>
      </c>
      <c r="B8" s="13"/>
      <c r="C8" s="13"/>
      <c r="D8" s="13"/>
      <c r="E8" s="682"/>
      <c r="F8" s="104"/>
      <c r="G8" s="104"/>
      <c r="H8" s="104"/>
      <c r="I8" s="682"/>
      <c r="J8" s="15"/>
      <c r="K8" s="15"/>
      <c r="L8" s="578" t="str">
        <f>IF(G8-H8=0,"",(K8-G8+H8)/(G8-H8)*100)</f>
        <v/>
      </c>
      <c r="M8" s="13"/>
      <c r="N8" s="5" t="s">
        <v>935</v>
      </c>
    </row>
    <row r="9" spans="1:14">
      <c r="A9" s="12" t="str">
        <f t="shared" ref="A9:A24" si="0">IF(B9="","",ROW()-7)</f>
        <v/>
      </c>
      <c r="B9" s="13"/>
      <c r="C9" s="13"/>
      <c r="D9" s="13"/>
      <c r="E9" s="682"/>
      <c r="F9" s="104"/>
      <c r="G9" s="104"/>
      <c r="H9" s="104"/>
      <c r="I9" s="682"/>
      <c r="J9" s="15"/>
      <c r="K9" s="15"/>
      <c r="L9" s="578" t="str">
        <f>IF(G9-H9=0,"",(K9-G9+H9)/(G9-H9)*100)</f>
        <v/>
      </c>
      <c r="M9" s="13"/>
      <c r="N9" s="5" t="s">
        <v>936</v>
      </c>
    </row>
    <row r="10" spans="1:14">
      <c r="A10" s="12" t="str">
        <f t="shared" si="0"/>
        <v/>
      </c>
      <c r="B10" s="13"/>
      <c r="C10" s="13"/>
      <c r="D10" s="13"/>
      <c r="E10" s="682"/>
      <c r="F10" s="104"/>
      <c r="G10" s="104"/>
      <c r="H10" s="104"/>
      <c r="I10" s="682"/>
      <c r="J10" s="15"/>
      <c r="K10" s="15"/>
      <c r="L10" s="578" t="str">
        <f t="shared" ref="L10:L27" si="1">IF(G10-H10=0,"",(K10-G10+H10)/(G10-H10)*100)</f>
        <v/>
      </c>
      <c r="M10" s="13"/>
      <c r="N10" s="5" t="s">
        <v>937</v>
      </c>
    </row>
    <row r="11" spans="1:14">
      <c r="A11" s="12" t="str">
        <f t="shared" si="0"/>
        <v/>
      </c>
      <c r="B11" s="13"/>
      <c r="C11" s="13"/>
      <c r="D11" s="13"/>
      <c r="E11" s="682"/>
      <c r="F11" s="104"/>
      <c r="G11" s="104"/>
      <c r="H11" s="104"/>
      <c r="I11" s="682"/>
      <c r="J11" s="15"/>
      <c r="K11" s="15"/>
      <c r="L11" s="578" t="str">
        <f t="shared" si="1"/>
        <v/>
      </c>
      <c r="M11" s="13"/>
      <c r="N11" s="5" t="s">
        <v>938</v>
      </c>
    </row>
    <row r="12" spans="1:14">
      <c r="A12" s="12" t="str">
        <f t="shared" si="0"/>
        <v/>
      </c>
      <c r="B12" s="13"/>
      <c r="C12" s="13"/>
      <c r="D12" s="13"/>
      <c r="E12" s="682"/>
      <c r="F12" s="104"/>
      <c r="G12" s="104"/>
      <c r="H12" s="104"/>
      <c r="I12" s="682"/>
      <c r="J12" s="15"/>
      <c r="K12" s="15"/>
      <c r="L12" s="578" t="str">
        <f t="shared" si="1"/>
        <v/>
      </c>
      <c r="M12" s="13"/>
      <c r="N12" s="5" t="s">
        <v>939</v>
      </c>
    </row>
    <row r="13" spans="1:14">
      <c r="A13" s="12" t="str">
        <f t="shared" si="0"/>
        <v/>
      </c>
      <c r="B13" s="13"/>
      <c r="C13" s="13"/>
      <c r="D13" s="13"/>
      <c r="E13" s="682"/>
      <c r="F13" s="104"/>
      <c r="G13" s="104"/>
      <c r="H13" s="104"/>
      <c r="I13" s="682"/>
      <c r="J13" s="15"/>
      <c r="K13" s="15"/>
      <c r="L13" s="578" t="str">
        <f t="shared" si="1"/>
        <v/>
      </c>
      <c r="M13" s="13"/>
      <c r="N13" s="5" t="s">
        <v>940</v>
      </c>
    </row>
    <row r="14" spans="1:14">
      <c r="A14" s="12" t="str">
        <f t="shared" si="0"/>
        <v/>
      </c>
      <c r="B14" s="13"/>
      <c r="C14" s="13"/>
      <c r="D14" s="13"/>
      <c r="E14" s="682"/>
      <c r="F14" s="104"/>
      <c r="G14" s="104"/>
      <c r="H14" s="104"/>
      <c r="I14" s="682"/>
      <c r="J14" s="15"/>
      <c r="K14" s="15"/>
      <c r="L14" s="578" t="str">
        <f t="shared" si="1"/>
        <v/>
      </c>
      <c r="M14" s="13"/>
      <c r="N14" s="5" t="s">
        <v>941</v>
      </c>
    </row>
    <row r="15" spans="1:14">
      <c r="A15" s="12" t="str">
        <f t="shared" si="0"/>
        <v/>
      </c>
      <c r="B15" s="13"/>
      <c r="C15" s="13"/>
      <c r="D15" s="13"/>
      <c r="E15" s="682"/>
      <c r="F15" s="104"/>
      <c r="G15" s="104"/>
      <c r="H15" s="104"/>
      <c r="I15" s="682"/>
      <c r="J15" s="15"/>
      <c r="K15" s="15"/>
      <c r="L15" s="578" t="str">
        <f t="shared" si="1"/>
        <v/>
      </c>
      <c r="M15" s="13"/>
      <c r="N15" s="5" t="s">
        <v>942</v>
      </c>
    </row>
    <row r="16" spans="1:14">
      <c r="A16" s="12" t="str">
        <f t="shared" si="0"/>
        <v/>
      </c>
      <c r="B16" s="13"/>
      <c r="C16" s="13"/>
      <c r="D16" s="13"/>
      <c r="E16" s="682"/>
      <c r="F16" s="104"/>
      <c r="G16" s="104"/>
      <c r="H16" s="104"/>
      <c r="I16" s="682"/>
      <c r="J16" s="15"/>
      <c r="K16" s="15"/>
      <c r="L16" s="578" t="str">
        <f t="shared" si="1"/>
        <v/>
      </c>
      <c r="M16" s="13"/>
      <c r="N16" s="5" t="s">
        <v>943</v>
      </c>
    </row>
    <row r="17" spans="1:14">
      <c r="A17" s="12" t="str">
        <f t="shared" si="0"/>
        <v/>
      </c>
      <c r="B17" s="13"/>
      <c r="C17" s="13"/>
      <c r="D17" s="13"/>
      <c r="E17" s="682"/>
      <c r="F17" s="104"/>
      <c r="G17" s="104"/>
      <c r="H17" s="104"/>
      <c r="I17" s="682"/>
      <c r="J17" s="15"/>
      <c r="K17" s="15"/>
      <c r="L17" s="578" t="str">
        <f t="shared" si="1"/>
        <v/>
      </c>
      <c r="M17" s="13"/>
      <c r="N17" s="5" t="s">
        <v>944</v>
      </c>
    </row>
    <row r="18" spans="1:14">
      <c r="A18" s="12" t="str">
        <f t="shared" si="0"/>
        <v/>
      </c>
      <c r="B18" s="13"/>
      <c r="C18" s="13"/>
      <c r="D18" s="13"/>
      <c r="E18" s="682"/>
      <c r="F18" s="104"/>
      <c r="G18" s="104"/>
      <c r="H18" s="104"/>
      <c r="I18" s="682"/>
      <c r="J18" s="15"/>
      <c r="K18" s="15"/>
      <c r="L18" s="578" t="str">
        <f t="shared" si="1"/>
        <v/>
      </c>
      <c r="M18" s="13"/>
      <c r="N18" s="5" t="s">
        <v>945</v>
      </c>
    </row>
    <row r="19" spans="1:14">
      <c r="A19" s="12" t="str">
        <f t="shared" si="0"/>
        <v/>
      </c>
      <c r="B19" s="13"/>
      <c r="C19" s="13"/>
      <c r="D19" s="13"/>
      <c r="E19" s="682"/>
      <c r="F19" s="104"/>
      <c r="G19" s="104"/>
      <c r="H19" s="104"/>
      <c r="I19" s="682"/>
      <c r="J19" s="15"/>
      <c r="K19" s="15"/>
      <c r="L19" s="578" t="str">
        <f t="shared" si="1"/>
        <v/>
      </c>
      <c r="M19" s="13"/>
      <c r="N19" s="5" t="s">
        <v>946</v>
      </c>
    </row>
    <row r="20" spans="1:14">
      <c r="A20" s="12" t="str">
        <f t="shared" si="0"/>
        <v/>
      </c>
      <c r="B20" s="13"/>
      <c r="C20" s="13"/>
      <c r="D20" s="13"/>
      <c r="E20" s="682"/>
      <c r="F20" s="104"/>
      <c r="G20" s="104"/>
      <c r="H20" s="104"/>
      <c r="I20" s="682"/>
      <c r="J20" s="15"/>
      <c r="K20" s="15"/>
      <c r="L20" s="578" t="str">
        <f t="shared" si="1"/>
        <v/>
      </c>
      <c r="M20" s="13"/>
      <c r="N20" s="5" t="s">
        <v>947</v>
      </c>
    </row>
    <row r="21" spans="1:14">
      <c r="A21" s="12" t="str">
        <f t="shared" si="0"/>
        <v/>
      </c>
      <c r="B21" s="13"/>
      <c r="C21" s="13"/>
      <c r="D21" s="13"/>
      <c r="E21" s="682"/>
      <c r="F21" s="104"/>
      <c r="G21" s="104"/>
      <c r="H21" s="104"/>
      <c r="I21" s="682"/>
      <c r="J21" s="15"/>
      <c r="K21" s="15"/>
      <c r="L21" s="578" t="str">
        <f t="shared" si="1"/>
        <v/>
      </c>
      <c r="M21" s="13"/>
      <c r="N21" s="5" t="s">
        <v>948</v>
      </c>
    </row>
    <row r="22" spans="1:14">
      <c r="A22" s="12" t="str">
        <f t="shared" si="0"/>
        <v/>
      </c>
      <c r="B22" s="13"/>
      <c r="C22" s="13"/>
      <c r="D22" s="13"/>
      <c r="E22" s="682"/>
      <c r="F22" s="104"/>
      <c r="G22" s="104"/>
      <c r="H22" s="104"/>
      <c r="I22" s="682"/>
      <c r="J22" s="15"/>
      <c r="K22" s="15"/>
      <c r="L22" s="578" t="str">
        <f t="shared" si="1"/>
        <v/>
      </c>
      <c r="M22" s="13"/>
      <c r="N22" s="5" t="s">
        <v>949</v>
      </c>
    </row>
    <row r="23" spans="1:14">
      <c r="A23" s="12" t="str">
        <f t="shared" si="0"/>
        <v/>
      </c>
      <c r="B23" s="13"/>
      <c r="C23" s="13"/>
      <c r="D23" s="13"/>
      <c r="E23" s="682"/>
      <c r="F23" s="104"/>
      <c r="G23" s="104"/>
      <c r="H23" s="104"/>
      <c r="I23" s="682"/>
      <c r="J23" s="15"/>
      <c r="K23" s="15"/>
      <c r="L23" s="578" t="str">
        <f t="shared" si="1"/>
        <v/>
      </c>
      <c r="M23" s="13"/>
      <c r="N23" s="5" t="s">
        <v>950</v>
      </c>
    </row>
    <row r="24" spans="1:14">
      <c r="A24" s="12" t="str">
        <f t="shared" si="0"/>
        <v/>
      </c>
      <c r="B24" s="13"/>
      <c r="C24" s="13"/>
      <c r="D24" s="13"/>
      <c r="E24" s="682"/>
      <c r="F24" s="104"/>
      <c r="G24" s="104"/>
      <c r="H24" s="104"/>
      <c r="I24" s="682"/>
      <c r="J24" s="15"/>
      <c r="K24" s="15"/>
      <c r="L24" s="578" t="str">
        <f t="shared" si="1"/>
        <v/>
      </c>
      <c r="M24" s="13"/>
      <c r="N24" s="5" t="s">
        <v>951</v>
      </c>
    </row>
    <row r="25" spans="1:13">
      <c r="A25" s="12" t="s">
        <v>952</v>
      </c>
      <c r="B25" s="13"/>
      <c r="C25" s="13"/>
      <c r="D25" s="13"/>
      <c r="E25" s="682"/>
      <c r="F25" s="104"/>
      <c r="G25" s="104">
        <f>SUM(G8:G24)</f>
        <v>0</v>
      </c>
      <c r="H25" s="104">
        <f>SUM(H8:H24)</f>
        <v>0</v>
      </c>
      <c r="I25" s="682"/>
      <c r="J25" s="15"/>
      <c r="K25" s="104">
        <f>SUM(K8:K24)</f>
        <v>0</v>
      </c>
      <c r="L25" s="578" t="str">
        <f t="shared" si="1"/>
        <v/>
      </c>
      <c r="M25" s="13"/>
    </row>
    <row r="26" spans="1:13">
      <c r="A26" s="12" t="s">
        <v>953</v>
      </c>
      <c r="B26" s="13"/>
      <c r="C26" s="13"/>
      <c r="D26" s="13"/>
      <c r="E26" s="682"/>
      <c r="F26" s="104"/>
      <c r="G26" s="104">
        <f>H25</f>
        <v>0</v>
      </c>
      <c r="H26" s="104"/>
      <c r="I26" s="682"/>
      <c r="J26" s="15"/>
      <c r="K26" s="15"/>
      <c r="L26" s="578"/>
      <c r="M26" s="13"/>
    </row>
    <row r="27" customHeight="1" spans="1:13">
      <c r="A27" s="24" t="s">
        <v>954</v>
      </c>
      <c r="B27" s="56"/>
      <c r="C27" s="56"/>
      <c r="D27" s="25"/>
      <c r="E27" s="772"/>
      <c r="F27" s="32"/>
      <c r="G27" s="772">
        <f>G25-G26</f>
        <v>0</v>
      </c>
      <c r="H27" s="772"/>
      <c r="I27" s="32"/>
      <c r="J27" s="32"/>
      <c r="K27" s="772">
        <f>K25-K26</f>
        <v>0</v>
      </c>
      <c r="L27" s="578" t="str">
        <f t="shared" si="1"/>
        <v/>
      </c>
      <c r="M27" s="28"/>
    </row>
    <row r="28" customHeight="1" spans="1:14">
      <c r="A28" s="3" t="str">
        <f>基本信息输入表!$K$6&amp;"填表人："&amp;基本信息输入表!$M$31</f>
        <v>被评估单位填表人：阎丽红</v>
      </c>
      <c r="K28" s="3" t="str">
        <f>"评估人员："&amp;基本信息输入表!$Q$31</f>
        <v>评估人员：孙艳平</v>
      </c>
      <c r="N28" s="23" t="s">
        <v>439</v>
      </c>
    </row>
    <row r="29" customHeight="1" spans="1:1">
      <c r="A29" s="3" t="str">
        <f>"填表日期："&amp;YEAR(基本信息输入表!$O$31)&amp;"年"&amp;MONTH(基本信息输入表!$O$31)&amp;"月"&amp;DAY(基本信息输入表!$O$31)&amp;"日"</f>
        <v>填表日期：2020年4月25日</v>
      </c>
    </row>
  </sheetData>
  <mergeCells count="15">
    <mergeCell ref="A2:M2"/>
    <mergeCell ref="A3:M3"/>
    <mergeCell ref="L4:M4"/>
    <mergeCell ref="E6:G6"/>
    <mergeCell ref="I6:K6"/>
    <mergeCell ref="A25:D25"/>
    <mergeCell ref="A26:D26"/>
    <mergeCell ref="A27:D27"/>
    <mergeCell ref="A6:A7"/>
    <mergeCell ref="B6:B7"/>
    <mergeCell ref="C6:C7"/>
    <mergeCell ref="D6:D7"/>
    <mergeCell ref="H6:H7"/>
    <mergeCell ref="L6:L7"/>
    <mergeCell ref="M6:M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9"/>
  <sheetViews>
    <sheetView showGridLines="0" workbookViewId="0">
      <selection activeCell="AA34" sqref="AA34"/>
    </sheetView>
  </sheetViews>
  <sheetFormatPr defaultColWidth="9" defaultRowHeight="15.75" customHeight="1"/>
  <cols>
    <col min="1" max="1" width="4.5" style="3" customWidth="1"/>
    <col min="2" max="2" width="21.125" style="3" customWidth="1"/>
    <col min="3" max="4" width="8" style="3" customWidth="1"/>
    <col min="5" max="5" width="22.25" style="3" customWidth="1"/>
    <col min="6" max="6" width="12.5" style="3" customWidth="1"/>
    <col min="7" max="7" width="4.75" style="3" customWidth="1"/>
    <col min="8" max="8" width="5.5" style="3" customWidth="1"/>
    <col min="9" max="9" width="5.5" style="775" customWidth="1"/>
    <col min="10" max="10" width="15" style="775" customWidth="1"/>
    <col min="11" max="11" width="8" style="3" customWidth="1"/>
    <col min="12" max="12" width="8.75" style="3" customWidth="1"/>
    <col min="13" max="13" width="9.625" style="3" customWidth="1"/>
    <col min="14" max="14" width="9.125" style="3" customWidth="1"/>
    <col min="15" max="15" width="16.75" style="3" customWidth="1"/>
    <col min="16" max="16" width="8.875" style="3" customWidth="1"/>
    <col min="17" max="16384" width="9" style="3"/>
  </cols>
  <sheetData>
    <row r="1" customHeight="1" spans="1:1">
      <c r="A1" s="2" t="s">
        <v>409</v>
      </c>
    </row>
    <row r="2" s="20" customFormat="1" ht="30" customHeight="1" spans="1:15">
      <c r="A2" s="4" t="s">
        <v>955</v>
      </c>
      <c r="B2" s="4"/>
      <c r="C2" s="4"/>
      <c r="D2" s="4"/>
      <c r="E2" s="4"/>
      <c r="F2" s="4"/>
      <c r="G2" s="4"/>
      <c r="H2" s="4"/>
      <c r="I2" s="4"/>
      <c r="J2" s="4"/>
      <c r="K2" s="4"/>
      <c r="L2" s="4"/>
      <c r="M2" s="4"/>
      <c r="N2" s="4"/>
      <c r="O2" s="4"/>
    </row>
    <row r="3" customHeight="1" spans="1:15">
      <c r="A3" s="5" t="str">
        <f>"评估基准日："&amp;TEXT(基本信息输入表!M7,"yyyy年mm月dd日")</f>
        <v>评估基准日：2020年03月31日</v>
      </c>
      <c r="B3" s="5"/>
      <c r="C3" s="5"/>
      <c r="D3" s="5"/>
      <c r="E3" s="5"/>
      <c r="F3" s="5"/>
      <c r="G3" s="5"/>
      <c r="H3" s="5"/>
      <c r="I3" s="5"/>
      <c r="J3" s="5"/>
      <c r="K3" s="5"/>
      <c r="L3" s="5"/>
      <c r="M3" s="5"/>
      <c r="N3" s="5"/>
      <c r="O3" s="5"/>
    </row>
    <row r="4" ht="14.1" customHeight="1" spans="1:15">
      <c r="A4" s="5"/>
      <c r="B4" s="5"/>
      <c r="C4" s="5"/>
      <c r="D4" s="5"/>
      <c r="E4" s="5"/>
      <c r="F4" s="5"/>
      <c r="G4" s="5"/>
      <c r="H4" s="5"/>
      <c r="I4" s="5"/>
      <c r="J4" s="5"/>
      <c r="K4" s="5"/>
      <c r="L4" s="5"/>
      <c r="M4" s="5"/>
      <c r="N4" s="5"/>
      <c r="O4" s="29" t="s">
        <v>956</v>
      </c>
    </row>
    <row r="5" customHeight="1" spans="1:15">
      <c r="A5" s="3" t="str">
        <f>基本信息输入表!K6&amp;"："&amp;基本信息输入表!M6</f>
        <v>被评估单位：山西华润昌裕煤业有限公司</v>
      </c>
      <c r="O5" s="34" t="s">
        <v>587</v>
      </c>
    </row>
    <row r="6" s="5" customFormat="1" customHeight="1" spans="1:15">
      <c r="A6" s="41" t="s">
        <v>444</v>
      </c>
      <c r="B6" s="41" t="s">
        <v>957</v>
      </c>
      <c r="C6" s="8" t="s">
        <v>958</v>
      </c>
      <c r="D6" s="53" t="s">
        <v>877</v>
      </c>
      <c r="E6" s="53" t="s">
        <v>959</v>
      </c>
      <c r="F6" s="53" t="s">
        <v>960</v>
      </c>
      <c r="G6" s="41" t="s">
        <v>414</v>
      </c>
      <c r="H6" s="41"/>
      <c r="I6" s="41"/>
      <c r="J6" s="98" t="s">
        <v>961</v>
      </c>
      <c r="K6" s="41" t="s">
        <v>415</v>
      </c>
      <c r="L6" s="41"/>
      <c r="M6" s="41"/>
      <c r="N6" s="41" t="s">
        <v>417</v>
      </c>
      <c r="O6" s="41" t="s">
        <v>577</v>
      </c>
    </row>
    <row r="7" s="5" customFormat="1" customHeight="1" spans="1:16">
      <c r="A7" s="91"/>
      <c r="B7" s="92"/>
      <c r="C7" s="771"/>
      <c r="D7" s="436"/>
      <c r="E7" s="541"/>
      <c r="F7" s="436"/>
      <c r="G7" s="93" t="s">
        <v>878</v>
      </c>
      <c r="H7" s="96" t="s">
        <v>879</v>
      </c>
      <c r="I7" s="96" t="s">
        <v>880</v>
      </c>
      <c r="J7" s="99"/>
      <c r="K7" s="776" t="s">
        <v>881</v>
      </c>
      <c r="L7" s="96" t="s">
        <v>882</v>
      </c>
      <c r="M7" s="96" t="s">
        <v>880</v>
      </c>
      <c r="N7" s="100"/>
      <c r="O7" s="92"/>
      <c r="P7" s="23" t="s">
        <v>592</v>
      </c>
    </row>
    <row r="8" s="5" customFormat="1" ht="12.75" spans="1:16">
      <c r="A8" s="12" t="str">
        <f>IF(B8="","",ROW()-7)</f>
        <v/>
      </c>
      <c r="B8" s="13"/>
      <c r="C8" s="13"/>
      <c r="D8" s="13"/>
      <c r="E8" s="15"/>
      <c r="F8" s="13"/>
      <c r="G8" s="682"/>
      <c r="H8" s="104"/>
      <c r="I8" s="104"/>
      <c r="J8" s="104"/>
      <c r="K8" s="682"/>
      <c r="L8" s="104"/>
      <c r="M8" s="15"/>
      <c r="N8" s="578" t="str">
        <f>IF(I8-J8=0,"",(M8-I8+J8)/(I8-J8)*100)</f>
        <v/>
      </c>
      <c r="O8" s="13"/>
      <c r="P8" s="5" t="s">
        <v>962</v>
      </c>
    </row>
    <row r="9" s="5" customFormat="1" ht="12.75" spans="1:16">
      <c r="A9" s="12"/>
      <c r="B9" s="13"/>
      <c r="C9" s="13"/>
      <c r="D9" s="13"/>
      <c r="E9" s="15"/>
      <c r="F9" s="13"/>
      <c r="G9" s="682"/>
      <c r="H9" s="104"/>
      <c r="I9" s="104"/>
      <c r="J9" s="104"/>
      <c r="K9" s="682"/>
      <c r="L9" s="104"/>
      <c r="M9" s="15"/>
      <c r="N9" s="578"/>
      <c r="O9" s="13"/>
      <c r="P9" s="5" t="s">
        <v>963</v>
      </c>
    </row>
    <row r="10" spans="1:16">
      <c r="A10" s="12" t="str">
        <f t="shared" ref="A10:A24" si="0">IF(B10="","",ROW()-7)</f>
        <v/>
      </c>
      <c r="B10" s="13"/>
      <c r="C10" s="13"/>
      <c r="D10" s="13"/>
      <c r="E10" s="15"/>
      <c r="F10" s="13"/>
      <c r="G10" s="682"/>
      <c r="H10" s="104"/>
      <c r="I10" s="104"/>
      <c r="J10" s="104"/>
      <c r="K10" s="682"/>
      <c r="L10" s="104"/>
      <c r="M10" s="15"/>
      <c r="N10" s="578" t="str">
        <f t="shared" ref="N10:N27" si="1">IF(I10-J10=0,"",(M10-I10+J10)/(I10-J10)*100)</f>
        <v/>
      </c>
      <c r="O10" s="13"/>
      <c r="P10" s="5" t="s">
        <v>964</v>
      </c>
    </row>
    <row r="11" spans="1:16">
      <c r="A11" s="12" t="str">
        <f t="shared" si="0"/>
        <v/>
      </c>
      <c r="B11" s="13"/>
      <c r="C11" s="13"/>
      <c r="D11" s="13"/>
      <c r="E11" s="15"/>
      <c r="F11" s="13"/>
      <c r="G11" s="682"/>
      <c r="H11" s="104"/>
      <c r="I11" s="104"/>
      <c r="J11" s="104"/>
      <c r="K11" s="682"/>
      <c r="L11" s="104"/>
      <c r="M11" s="15"/>
      <c r="N11" s="578" t="str">
        <f t="shared" si="1"/>
        <v/>
      </c>
      <c r="O11" s="13"/>
      <c r="P11" s="5" t="s">
        <v>965</v>
      </c>
    </row>
    <row r="12" spans="1:16">
      <c r="A12" s="12" t="str">
        <f t="shared" si="0"/>
        <v/>
      </c>
      <c r="B12" s="13"/>
      <c r="C12" s="13"/>
      <c r="D12" s="13"/>
      <c r="E12" s="15"/>
      <c r="F12" s="13"/>
      <c r="G12" s="682"/>
      <c r="H12" s="104"/>
      <c r="I12" s="104"/>
      <c r="J12" s="104"/>
      <c r="K12" s="682"/>
      <c r="L12" s="104"/>
      <c r="M12" s="15"/>
      <c r="N12" s="578" t="str">
        <f t="shared" si="1"/>
        <v/>
      </c>
      <c r="O12" s="13"/>
      <c r="P12" s="5" t="s">
        <v>966</v>
      </c>
    </row>
    <row r="13" spans="1:16">
      <c r="A13" s="12" t="str">
        <f t="shared" si="0"/>
        <v/>
      </c>
      <c r="B13" s="13"/>
      <c r="C13" s="13"/>
      <c r="D13" s="13"/>
      <c r="E13" s="15"/>
      <c r="F13" s="13"/>
      <c r="G13" s="682"/>
      <c r="H13" s="104"/>
      <c r="I13" s="104"/>
      <c r="J13" s="104"/>
      <c r="K13" s="682"/>
      <c r="L13" s="104"/>
      <c r="M13" s="15"/>
      <c r="N13" s="578" t="str">
        <f t="shared" si="1"/>
        <v/>
      </c>
      <c r="O13" s="13"/>
      <c r="P13" s="5" t="s">
        <v>967</v>
      </c>
    </row>
    <row r="14" spans="1:16">
      <c r="A14" s="12" t="str">
        <f t="shared" si="0"/>
        <v/>
      </c>
      <c r="B14" s="13"/>
      <c r="C14" s="13"/>
      <c r="D14" s="13"/>
      <c r="E14" s="15"/>
      <c r="F14" s="13"/>
      <c r="G14" s="682"/>
      <c r="H14" s="104"/>
      <c r="I14" s="104"/>
      <c r="J14" s="104"/>
      <c r="K14" s="682"/>
      <c r="L14" s="104"/>
      <c r="M14" s="15"/>
      <c r="N14" s="578" t="str">
        <f t="shared" si="1"/>
        <v/>
      </c>
      <c r="O14" s="13"/>
      <c r="P14" s="5" t="s">
        <v>968</v>
      </c>
    </row>
    <row r="15" spans="1:16">
      <c r="A15" s="12" t="str">
        <f t="shared" si="0"/>
        <v/>
      </c>
      <c r="B15" s="13"/>
      <c r="C15" s="13"/>
      <c r="D15" s="13"/>
      <c r="E15" s="15"/>
      <c r="F15" s="13"/>
      <c r="G15" s="682"/>
      <c r="H15" s="104"/>
      <c r="I15" s="104"/>
      <c r="J15" s="104"/>
      <c r="K15" s="682"/>
      <c r="L15" s="104"/>
      <c r="M15" s="15"/>
      <c r="N15" s="578" t="str">
        <f t="shared" si="1"/>
        <v/>
      </c>
      <c r="O15" s="13"/>
      <c r="P15" s="5" t="s">
        <v>969</v>
      </c>
    </row>
    <row r="16" spans="1:16">
      <c r="A16" s="12" t="str">
        <f t="shared" si="0"/>
        <v/>
      </c>
      <c r="B16" s="13"/>
      <c r="C16" s="13"/>
      <c r="D16" s="13"/>
      <c r="E16" s="15"/>
      <c r="F16" s="13"/>
      <c r="G16" s="682"/>
      <c r="H16" s="104"/>
      <c r="I16" s="104"/>
      <c r="J16" s="104"/>
      <c r="K16" s="682"/>
      <c r="L16" s="104"/>
      <c r="M16" s="15"/>
      <c r="N16" s="578" t="str">
        <f t="shared" si="1"/>
        <v/>
      </c>
      <c r="O16" s="13"/>
      <c r="P16" s="5" t="s">
        <v>970</v>
      </c>
    </row>
    <row r="17" spans="1:16">
      <c r="A17" s="12" t="str">
        <f t="shared" si="0"/>
        <v/>
      </c>
      <c r="B17" s="13"/>
      <c r="C17" s="13"/>
      <c r="D17" s="13"/>
      <c r="E17" s="15"/>
      <c r="F17" s="13"/>
      <c r="G17" s="682"/>
      <c r="H17" s="104"/>
      <c r="I17" s="104"/>
      <c r="J17" s="104"/>
      <c r="K17" s="682"/>
      <c r="L17" s="104"/>
      <c r="M17" s="15"/>
      <c r="N17" s="578" t="str">
        <f t="shared" si="1"/>
        <v/>
      </c>
      <c r="O17" s="13"/>
      <c r="P17" s="5" t="s">
        <v>971</v>
      </c>
    </row>
    <row r="18" spans="1:16">
      <c r="A18" s="12" t="str">
        <f t="shared" si="0"/>
        <v/>
      </c>
      <c r="B18" s="13"/>
      <c r="C18" s="13"/>
      <c r="D18" s="13"/>
      <c r="E18" s="15"/>
      <c r="F18" s="13"/>
      <c r="G18" s="682"/>
      <c r="H18" s="104"/>
      <c r="I18" s="104"/>
      <c r="J18" s="104"/>
      <c r="K18" s="682"/>
      <c r="L18" s="104"/>
      <c r="M18" s="15"/>
      <c r="N18" s="578" t="str">
        <f t="shared" si="1"/>
        <v/>
      </c>
      <c r="O18" s="13"/>
      <c r="P18" s="5" t="s">
        <v>972</v>
      </c>
    </row>
    <row r="19" spans="1:16">
      <c r="A19" s="12" t="str">
        <f t="shared" si="0"/>
        <v/>
      </c>
      <c r="B19" s="13"/>
      <c r="C19" s="13"/>
      <c r="D19" s="13"/>
      <c r="E19" s="15"/>
      <c r="F19" s="13"/>
      <c r="G19" s="682"/>
      <c r="H19" s="104"/>
      <c r="I19" s="104"/>
      <c r="J19" s="104"/>
      <c r="K19" s="682"/>
      <c r="L19" s="104"/>
      <c r="M19" s="15"/>
      <c r="N19" s="578" t="str">
        <f t="shared" si="1"/>
        <v/>
      </c>
      <c r="O19" s="13"/>
      <c r="P19" s="5" t="s">
        <v>973</v>
      </c>
    </row>
    <row r="20" spans="1:16">
      <c r="A20" s="12" t="str">
        <f t="shared" si="0"/>
        <v/>
      </c>
      <c r="B20" s="13"/>
      <c r="C20" s="13"/>
      <c r="D20" s="13"/>
      <c r="E20" s="15"/>
      <c r="F20" s="13"/>
      <c r="G20" s="682"/>
      <c r="H20" s="104"/>
      <c r="I20" s="104"/>
      <c r="J20" s="104"/>
      <c r="K20" s="682"/>
      <c r="L20" s="104"/>
      <c r="M20" s="15"/>
      <c r="N20" s="578" t="str">
        <f t="shared" si="1"/>
        <v/>
      </c>
      <c r="O20" s="13"/>
      <c r="P20" s="5" t="s">
        <v>974</v>
      </c>
    </row>
    <row r="21" spans="1:16">
      <c r="A21" s="12" t="str">
        <f t="shared" si="0"/>
        <v/>
      </c>
      <c r="B21" s="13"/>
      <c r="C21" s="13"/>
      <c r="D21" s="13"/>
      <c r="E21" s="15"/>
      <c r="F21" s="13"/>
      <c r="G21" s="682"/>
      <c r="H21" s="104"/>
      <c r="I21" s="104"/>
      <c r="J21" s="104"/>
      <c r="K21" s="682"/>
      <c r="L21" s="104"/>
      <c r="M21" s="15"/>
      <c r="N21" s="578" t="str">
        <f t="shared" si="1"/>
        <v/>
      </c>
      <c r="O21" s="13"/>
      <c r="P21" s="5" t="s">
        <v>975</v>
      </c>
    </row>
    <row r="22" spans="1:16">
      <c r="A22" s="12" t="str">
        <f t="shared" si="0"/>
        <v/>
      </c>
      <c r="B22" s="13"/>
      <c r="C22" s="13"/>
      <c r="D22" s="13"/>
      <c r="E22" s="15"/>
      <c r="F22" s="13"/>
      <c r="G22" s="682"/>
      <c r="H22" s="104"/>
      <c r="I22" s="104"/>
      <c r="J22" s="104"/>
      <c r="K22" s="682"/>
      <c r="L22" s="104"/>
      <c r="M22" s="15"/>
      <c r="N22" s="578" t="str">
        <f t="shared" si="1"/>
        <v/>
      </c>
      <c r="O22" s="13"/>
      <c r="P22" s="5" t="s">
        <v>976</v>
      </c>
    </row>
    <row r="23" spans="1:16">
      <c r="A23" s="12" t="str">
        <f t="shared" si="0"/>
        <v/>
      </c>
      <c r="B23" s="13"/>
      <c r="C23" s="13"/>
      <c r="D23" s="13"/>
      <c r="E23" s="15"/>
      <c r="F23" s="13"/>
      <c r="G23" s="682"/>
      <c r="H23" s="104"/>
      <c r="I23" s="104"/>
      <c r="J23" s="104"/>
      <c r="K23" s="682"/>
      <c r="L23" s="104"/>
      <c r="M23" s="15"/>
      <c r="N23" s="578" t="str">
        <f t="shared" si="1"/>
        <v/>
      </c>
      <c r="O23" s="13"/>
      <c r="P23" s="5" t="s">
        <v>977</v>
      </c>
    </row>
    <row r="24" spans="1:16">
      <c r="A24" s="12" t="str">
        <f t="shared" si="0"/>
        <v/>
      </c>
      <c r="B24" s="13"/>
      <c r="C24" s="13"/>
      <c r="D24" s="13"/>
      <c r="E24" s="15"/>
      <c r="F24" s="13"/>
      <c r="G24" s="682"/>
      <c r="H24" s="104"/>
      <c r="I24" s="104"/>
      <c r="J24" s="104"/>
      <c r="K24" s="682"/>
      <c r="L24" s="104"/>
      <c r="M24" s="15"/>
      <c r="N24" s="578" t="str">
        <f t="shared" si="1"/>
        <v/>
      </c>
      <c r="O24" s="13"/>
      <c r="P24" s="5" t="s">
        <v>978</v>
      </c>
    </row>
    <row r="25" spans="1:15">
      <c r="A25" s="12" t="s">
        <v>979</v>
      </c>
      <c r="B25" s="13"/>
      <c r="C25" s="13"/>
      <c r="D25" s="13"/>
      <c r="E25" s="15"/>
      <c r="F25" s="13"/>
      <c r="G25" s="682"/>
      <c r="H25" s="104"/>
      <c r="I25" s="104">
        <f>SUM(I8:I24)</f>
        <v>0</v>
      </c>
      <c r="J25" s="104">
        <f>SUM(J8:J24)</f>
        <v>0</v>
      </c>
      <c r="K25" s="682"/>
      <c r="L25" s="104"/>
      <c r="M25" s="104">
        <f>SUM(M8:M24)</f>
        <v>0</v>
      </c>
      <c r="N25" s="578" t="str">
        <f t="shared" si="1"/>
        <v/>
      </c>
      <c r="O25" s="13"/>
    </row>
    <row r="26" spans="1:15">
      <c r="A26" s="12" t="s">
        <v>980</v>
      </c>
      <c r="B26" s="13"/>
      <c r="C26" s="13"/>
      <c r="D26" s="13"/>
      <c r="E26" s="15"/>
      <c r="F26" s="13"/>
      <c r="G26" s="682"/>
      <c r="H26" s="104"/>
      <c r="I26" s="104">
        <f>J25</f>
        <v>0</v>
      </c>
      <c r="J26" s="104"/>
      <c r="K26" s="682"/>
      <c r="L26" s="104"/>
      <c r="M26" s="15"/>
      <c r="N26" s="578"/>
      <c r="O26" s="13"/>
    </row>
    <row r="27" customHeight="1" spans="1:15">
      <c r="A27" s="24" t="s">
        <v>981</v>
      </c>
      <c r="B27" s="56"/>
      <c r="C27" s="56"/>
      <c r="D27" s="25"/>
      <c r="E27" s="28"/>
      <c r="F27" s="28"/>
      <c r="G27" s="772"/>
      <c r="H27" s="772"/>
      <c r="I27" s="772">
        <f>I25-I26</f>
        <v>0</v>
      </c>
      <c r="J27" s="32"/>
      <c r="K27" s="32"/>
      <c r="L27" s="32"/>
      <c r="M27" s="772">
        <f>M25-M26</f>
        <v>0</v>
      </c>
      <c r="N27" s="578" t="str">
        <f t="shared" si="1"/>
        <v/>
      </c>
      <c r="O27" s="28"/>
    </row>
    <row r="28" customHeight="1" spans="1:16">
      <c r="A28" s="3" t="str">
        <f>基本信息输入表!$K$6&amp;"填表人："&amp;基本信息输入表!$M$32</f>
        <v>被评估单位填表人：阎丽红</v>
      </c>
      <c r="I28" s="3"/>
      <c r="J28" s="3"/>
      <c r="M28" s="3" t="str">
        <f>"评估人员："&amp;基本信息输入表!$Q$32</f>
        <v>评估人员：孙艳平</v>
      </c>
      <c r="P28" s="31" t="s">
        <v>439</v>
      </c>
    </row>
    <row r="29" customHeight="1" spans="1:10">
      <c r="A29" s="3" t="str">
        <f>"填表日期："&amp;YEAR(基本信息输入表!$O$32)&amp;"年"&amp;MONTH(基本信息输入表!$O$32)&amp;"月"&amp;DAY(基本信息输入表!$O$32)&amp;"日"</f>
        <v>填表日期：2020年4月25日</v>
      </c>
      <c r="I29" s="3"/>
      <c r="J29" s="3"/>
    </row>
  </sheetData>
  <mergeCells count="16">
    <mergeCell ref="A2:O2"/>
    <mergeCell ref="A3:O3"/>
    <mergeCell ref="G6:I6"/>
    <mergeCell ref="K6:M6"/>
    <mergeCell ref="A25:D25"/>
    <mergeCell ref="A26:D26"/>
    <mergeCell ref="A27:D27"/>
    <mergeCell ref="A6:A7"/>
    <mergeCell ref="B6:B7"/>
    <mergeCell ref="C6:C7"/>
    <mergeCell ref="D6:D7"/>
    <mergeCell ref="E6:E7"/>
    <mergeCell ref="F6:F7"/>
    <mergeCell ref="J6:J7"/>
    <mergeCell ref="N6:N7"/>
    <mergeCell ref="O6:O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3"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9"/>
  <sheetViews>
    <sheetView showGridLines="0" workbookViewId="0">
      <selection activeCell="AA34" sqref="AA34"/>
    </sheetView>
  </sheetViews>
  <sheetFormatPr defaultColWidth="9" defaultRowHeight="15.75" customHeight="1"/>
  <cols>
    <col min="1" max="1" width="7.5" style="3" customWidth="1"/>
    <col min="2" max="2" width="20.5" style="3" customWidth="1"/>
    <col min="3" max="3" width="8" style="3" customWidth="1"/>
    <col min="4" max="4" width="10.625" style="3" customWidth="1"/>
    <col min="5" max="6" width="5.5" style="3" customWidth="1"/>
    <col min="7" max="7" width="15" style="3" customWidth="1"/>
    <col min="8" max="8" width="9.375" style="3" customWidth="1"/>
    <col min="9" max="9" width="8" style="3" customWidth="1"/>
    <col min="10" max="10" width="8.75" style="3" customWidth="1"/>
    <col min="11" max="11" width="9.625" style="3" customWidth="1"/>
    <col min="12" max="12" width="8.75" style="3" customWidth="1"/>
    <col min="13" max="13" width="9.5" style="3" customWidth="1"/>
    <col min="14" max="16384" width="9" style="3"/>
  </cols>
  <sheetData>
    <row r="1" customHeight="1" spans="1:1">
      <c r="A1" s="2" t="s">
        <v>409</v>
      </c>
    </row>
    <row r="2" s="20" customFormat="1" ht="30" customHeight="1" spans="1:13">
      <c r="A2" s="4" t="s">
        <v>982</v>
      </c>
      <c r="B2" s="4"/>
      <c r="C2" s="4"/>
      <c r="D2" s="4"/>
      <c r="E2" s="4"/>
      <c r="F2" s="4"/>
      <c r="G2" s="4"/>
      <c r="H2" s="4"/>
      <c r="I2" s="4"/>
      <c r="J2" s="4"/>
      <c r="K2" s="4"/>
      <c r="L2" s="4"/>
      <c r="M2" s="4"/>
    </row>
    <row r="3" customHeight="1" spans="1:13">
      <c r="A3" s="5" t="str">
        <f>"评估基准日："&amp;TEXT(基本信息输入表!M7,"yyyy年mm月dd日")</f>
        <v>评估基准日：2020年03月31日</v>
      </c>
      <c r="B3" s="5"/>
      <c r="C3" s="5"/>
      <c r="D3" s="5"/>
      <c r="E3" s="5"/>
      <c r="F3" s="5"/>
      <c r="G3" s="5"/>
      <c r="H3" s="5"/>
      <c r="I3" s="5"/>
      <c r="J3" s="5"/>
      <c r="K3" s="5"/>
      <c r="L3" s="5"/>
      <c r="M3" s="5"/>
    </row>
    <row r="4" ht="14.1" customHeight="1" spans="1:13">
      <c r="A4" s="5"/>
      <c r="B4" s="5"/>
      <c r="C4" s="5"/>
      <c r="D4" s="5"/>
      <c r="E4" s="5"/>
      <c r="F4" s="5"/>
      <c r="G4" s="5"/>
      <c r="H4" s="5"/>
      <c r="I4" s="5"/>
      <c r="J4" s="5"/>
      <c r="K4" s="5"/>
      <c r="L4" s="5"/>
      <c r="M4" s="29" t="s">
        <v>983</v>
      </c>
    </row>
    <row r="5" customHeight="1" spans="1:13">
      <c r="A5" s="3" t="str">
        <f>基本信息输入表!K6&amp;"："&amp;基本信息输入表!M6</f>
        <v>被评估单位：山西华润昌裕煤业有限公司</v>
      </c>
      <c r="M5" s="34" t="s">
        <v>587</v>
      </c>
    </row>
    <row r="6" s="5" customFormat="1" customHeight="1" spans="1:13">
      <c r="A6" s="41" t="s">
        <v>444</v>
      </c>
      <c r="B6" s="41" t="s">
        <v>876</v>
      </c>
      <c r="C6" s="53" t="s">
        <v>877</v>
      </c>
      <c r="D6" s="41" t="s">
        <v>414</v>
      </c>
      <c r="E6" s="41"/>
      <c r="F6" s="41"/>
      <c r="G6" s="98" t="s">
        <v>852</v>
      </c>
      <c r="H6" s="8" t="s">
        <v>984</v>
      </c>
      <c r="I6" s="41" t="s">
        <v>415</v>
      </c>
      <c r="J6" s="41"/>
      <c r="K6" s="41"/>
      <c r="L6" s="41" t="s">
        <v>417</v>
      </c>
      <c r="M6" s="41" t="s">
        <v>577</v>
      </c>
    </row>
    <row r="7" s="5" customFormat="1" customHeight="1" spans="1:14">
      <c r="A7" s="91"/>
      <c r="B7" s="92"/>
      <c r="C7" s="436"/>
      <c r="D7" s="93" t="s">
        <v>878</v>
      </c>
      <c r="E7" s="96" t="s">
        <v>879</v>
      </c>
      <c r="F7" s="96" t="s">
        <v>880</v>
      </c>
      <c r="G7" s="99"/>
      <c r="H7" s="773"/>
      <c r="I7" s="93" t="s">
        <v>881</v>
      </c>
      <c r="J7" s="96" t="s">
        <v>882</v>
      </c>
      <c r="K7" s="96" t="s">
        <v>880</v>
      </c>
      <c r="L7" s="100"/>
      <c r="M7" s="92"/>
      <c r="N7" s="23" t="s">
        <v>592</v>
      </c>
    </row>
    <row r="8" s="5" customFormat="1" ht="12.75" spans="1:14">
      <c r="A8" s="12" t="str">
        <f>IF(B8="","",ROW()-7)</f>
        <v/>
      </c>
      <c r="B8" s="13"/>
      <c r="C8" s="13"/>
      <c r="D8" s="682"/>
      <c r="E8" s="104"/>
      <c r="F8" s="104"/>
      <c r="G8" s="104"/>
      <c r="H8" s="774"/>
      <c r="I8" s="682"/>
      <c r="J8" s="104"/>
      <c r="K8" s="104"/>
      <c r="L8" s="578" t="str">
        <f>IF(F8-G8=0,"",(K8-F8+G8)/(F8-G8)*100)</f>
        <v/>
      </c>
      <c r="M8" s="13"/>
      <c r="N8" s="5" t="s">
        <v>985</v>
      </c>
    </row>
    <row r="9" spans="1:14">
      <c r="A9" s="12" t="str">
        <f t="shared" ref="A9:A24" si="0">IF(B9="","",ROW()-7)</f>
        <v/>
      </c>
      <c r="B9" s="13"/>
      <c r="C9" s="13"/>
      <c r="D9" s="682"/>
      <c r="E9" s="104"/>
      <c r="F9" s="104"/>
      <c r="G9" s="104"/>
      <c r="H9" s="774"/>
      <c r="I9" s="682"/>
      <c r="J9" s="104"/>
      <c r="K9" s="104"/>
      <c r="L9" s="578" t="str">
        <f t="shared" ref="L9:L27" si="1">IF(F9-G9=0,"",(K9-F9+G9)/(F9-G9)*100)</f>
        <v/>
      </c>
      <c r="M9" s="13"/>
      <c r="N9" s="5" t="s">
        <v>986</v>
      </c>
    </row>
    <row r="10" spans="1:14">
      <c r="A10" s="12" t="str">
        <f t="shared" si="0"/>
        <v/>
      </c>
      <c r="B10" s="13"/>
      <c r="C10" s="13"/>
      <c r="D10" s="682"/>
      <c r="E10" s="104"/>
      <c r="F10" s="104"/>
      <c r="G10" s="104"/>
      <c r="H10" s="774"/>
      <c r="I10" s="682"/>
      <c r="J10" s="104"/>
      <c r="K10" s="104"/>
      <c r="L10" s="578" t="str">
        <f t="shared" si="1"/>
        <v/>
      </c>
      <c r="M10" s="13"/>
      <c r="N10" s="5" t="s">
        <v>987</v>
      </c>
    </row>
    <row r="11" spans="1:14">
      <c r="A11" s="12" t="str">
        <f t="shared" si="0"/>
        <v/>
      </c>
      <c r="B11" s="13"/>
      <c r="C11" s="13"/>
      <c r="D11" s="682"/>
      <c r="E11" s="104"/>
      <c r="F11" s="104"/>
      <c r="G11" s="104"/>
      <c r="H11" s="774"/>
      <c r="I11" s="682"/>
      <c r="J11" s="104"/>
      <c r="K11" s="104"/>
      <c r="L11" s="578" t="str">
        <f t="shared" si="1"/>
        <v/>
      </c>
      <c r="M11" s="13"/>
      <c r="N11" s="5" t="s">
        <v>988</v>
      </c>
    </row>
    <row r="12" spans="1:14">
      <c r="A12" s="12" t="str">
        <f t="shared" si="0"/>
        <v/>
      </c>
      <c r="B12" s="13"/>
      <c r="C12" s="13"/>
      <c r="D12" s="682"/>
      <c r="E12" s="104"/>
      <c r="F12" s="104"/>
      <c r="G12" s="104"/>
      <c r="H12" s="774"/>
      <c r="I12" s="682"/>
      <c r="J12" s="104"/>
      <c r="K12" s="104"/>
      <c r="L12" s="578" t="str">
        <f t="shared" si="1"/>
        <v/>
      </c>
      <c r="M12" s="13"/>
      <c r="N12" s="5" t="s">
        <v>989</v>
      </c>
    </row>
    <row r="13" spans="1:14">
      <c r="A13" s="12" t="str">
        <f t="shared" si="0"/>
        <v/>
      </c>
      <c r="B13" s="13"/>
      <c r="C13" s="13"/>
      <c r="D13" s="682"/>
      <c r="E13" s="104"/>
      <c r="F13" s="104"/>
      <c r="G13" s="104"/>
      <c r="H13" s="774"/>
      <c r="I13" s="682"/>
      <c r="J13" s="104"/>
      <c r="K13" s="104"/>
      <c r="L13" s="578" t="str">
        <f t="shared" si="1"/>
        <v/>
      </c>
      <c r="M13" s="13"/>
      <c r="N13" s="5" t="s">
        <v>990</v>
      </c>
    </row>
    <row r="14" spans="1:14">
      <c r="A14" s="12" t="str">
        <f t="shared" si="0"/>
        <v/>
      </c>
      <c r="B14" s="13"/>
      <c r="C14" s="13"/>
      <c r="D14" s="682"/>
      <c r="E14" s="104"/>
      <c r="F14" s="104"/>
      <c r="G14" s="104"/>
      <c r="H14" s="774"/>
      <c r="I14" s="682"/>
      <c r="J14" s="104"/>
      <c r="K14" s="104"/>
      <c r="L14" s="578" t="str">
        <f t="shared" si="1"/>
        <v/>
      </c>
      <c r="M14" s="13"/>
      <c r="N14" s="5" t="s">
        <v>991</v>
      </c>
    </row>
    <row r="15" spans="1:14">
      <c r="A15" s="12" t="str">
        <f t="shared" si="0"/>
        <v/>
      </c>
      <c r="B15" s="13"/>
      <c r="C15" s="13"/>
      <c r="D15" s="682"/>
      <c r="E15" s="104"/>
      <c r="F15" s="104"/>
      <c r="G15" s="104"/>
      <c r="H15" s="774"/>
      <c r="I15" s="682"/>
      <c r="J15" s="104"/>
      <c r="K15" s="104"/>
      <c r="L15" s="578" t="str">
        <f t="shared" si="1"/>
        <v/>
      </c>
      <c r="M15" s="13"/>
      <c r="N15" s="5" t="s">
        <v>992</v>
      </c>
    </row>
    <row r="16" spans="1:14">
      <c r="A16" s="12" t="str">
        <f t="shared" si="0"/>
        <v/>
      </c>
      <c r="B16" s="13"/>
      <c r="C16" s="13"/>
      <c r="D16" s="682"/>
      <c r="E16" s="104"/>
      <c r="F16" s="104"/>
      <c r="G16" s="104"/>
      <c r="H16" s="774"/>
      <c r="I16" s="682"/>
      <c r="J16" s="104"/>
      <c r="K16" s="104"/>
      <c r="L16" s="578" t="str">
        <f t="shared" si="1"/>
        <v/>
      </c>
      <c r="M16" s="13"/>
      <c r="N16" s="5" t="s">
        <v>993</v>
      </c>
    </row>
    <row r="17" spans="1:14">
      <c r="A17" s="12" t="str">
        <f t="shared" si="0"/>
        <v/>
      </c>
      <c r="B17" s="13"/>
      <c r="C17" s="13"/>
      <c r="D17" s="682"/>
      <c r="E17" s="104"/>
      <c r="F17" s="104"/>
      <c r="G17" s="104"/>
      <c r="H17" s="774"/>
      <c r="I17" s="682"/>
      <c r="J17" s="104"/>
      <c r="K17" s="104"/>
      <c r="L17" s="578" t="str">
        <f t="shared" si="1"/>
        <v/>
      </c>
      <c r="M17" s="13"/>
      <c r="N17" s="5" t="s">
        <v>994</v>
      </c>
    </row>
    <row r="18" spans="1:14">
      <c r="A18" s="12" t="str">
        <f t="shared" si="0"/>
        <v/>
      </c>
      <c r="B18" s="13"/>
      <c r="C18" s="13"/>
      <c r="D18" s="682"/>
      <c r="E18" s="104"/>
      <c r="F18" s="104"/>
      <c r="G18" s="104"/>
      <c r="H18" s="774"/>
      <c r="I18" s="682"/>
      <c r="J18" s="104"/>
      <c r="K18" s="104"/>
      <c r="L18" s="578" t="str">
        <f t="shared" si="1"/>
        <v/>
      </c>
      <c r="M18" s="13"/>
      <c r="N18" s="5" t="s">
        <v>995</v>
      </c>
    </row>
    <row r="19" spans="1:14">
      <c r="A19" s="12" t="str">
        <f t="shared" si="0"/>
        <v/>
      </c>
      <c r="B19" s="13"/>
      <c r="C19" s="13"/>
      <c r="D19" s="682"/>
      <c r="E19" s="104"/>
      <c r="F19" s="104"/>
      <c r="G19" s="104"/>
      <c r="H19" s="774"/>
      <c r="I19" s="682"/>
      <c r="J19" s="104"/>
      <c r="K19" s="104"/>
      <c r="L19" s="578" t="str">
        <f t="shared" si="1"/>
        <v/>
      </c>
      <c r="M19" s="13"/>
      <c r="N19" s="5" t="s">
        <v>996</v>
      </c>
    </row>
    <row r="20" spans="1:14">
      <c r="A20" s="12" t="str">
        <f t="shared" si="0"/>
        <v/>
      </c>
      <c r="B20" s="13"/>
      <c r="C20" s="13"/>
      <c r="D20" s="682"/>
      <c r="E20" s="104"/>
      <c r="F20" s="104"/>
      <c r="G20" s="104"/>
      <c r="H20" s="774"/>
      <c r="I20" s="682"/>
      <c r="J20" s="104"/>
      <c r="K20" s="104"/>
      <c r="L20" s="578" t="str">
        <f t="shared" si="1"/>
        <v/>
      </c>
      <c r="M20" s="13"/>
      <c r="N20" s="5" t="s">
        <v>997</v>
      </c>
    </row>
    <row r="21" spans="1:14">
      <c r="A21" s="12" t="str">
        <f t="shared" si="0"/>
        <v/>
      </c>
      <c r="B21" s="13"/>
      <c r="C21" s="13"/>
      <c r="D21" s="682"/>
      <c r="E21" s="104"/>
      <c r="F21" s="104"/>
      <c r="G21" s="104"/>
      <c r="H21" s="774"/>
      <c r="I21" s="682"/>
      <c r="J21" s="104"/>
      <c r="K21" s="104"/>
      <c r="L21" s="578" t="str">
        <f t="shared" si="1"/>
        <v/>
      </c>
      <c r="M21" s="13"/>
      <c r="N21" s="5" t="s">
        <v>998</v>
      </c>
    </row>
    <row r="22" spans="1:14">
      <c r="A22" s="12" t="str">
        <f t="shared" si="0"/>
        <v/>
      </c>
      <c r="B22" s="13"/>
      <c r="C22" s="13"/>
      <c r="D22" s="682"/>
      <c r="E22" s="104"/>
      <c r="F22" s="104"/>
      <c r="G22" s="104"/>
      <c r="H22" s="774"/>
      <c r="I22" s="682"/>
      <c r="J22" s="104"/>
      <c r="K22" s="104"/>
      <c r="L22" s="578" t="str">
        <f t="shared" si="1"/>
        <v/>
      </c>
      <c r="M22" s="13"/>
      <c r="N22" s="5" t="s">
        <v>999</v>
      </c>
    </row>
    <row r="23" spans="1:14">
      <c r="A23" s="12" t="str">
        <f t="shared" si="0"/>
        <v/>
      </c>
      <c r="B23" s="13"/>
      <c r="C23" s="13"/>
      <c r="D23" s="682"/>
      <c r="E23" s="104"/>
      <c r="F23" s="104"/>
      <c r="G23" s="104"/>
      <c r="H23" s="774"/>
      <c r="I23" s="682"/>
      <c r="J23" s="104"/>
      <c r="K23" s="104"/>
      <c r="L23" s="578" t="str">
        <f t="shared" si="1"/>
        <v/>
      </c>
      <c r="M23" s="13"/>
      <c r="N23" s="5" t="s">
        <v>1000</v>
      </c>
    </row>
    <row r="24" spans="1:14">
      <c r="A24" s="12" t="str">
        <f t="shared" si="0"/>
        <v/>
      </c>
      <c r="B24" s="13"/>
      <c r="C24" s="13"/>
      <c r="D24" s="682"/>
      <c r="E24" s="104"/>
      <c r="F24" s="104"/>
      <c r="G24" s="104"/>
      <c r="H24" s="774"/>
      <c r="I24" s="682"/>
      <c r="J24" s="104"/>
      <c r="K24" s="104"/>
      <c r="L24" s="578" t="str">
        <f t="shared" si="1"/>
        <v/>
      </c>
      <c r="M24" s="13"/>
      <c r="N24" s="5" t="s">
        <v>1001</v>
      </c>
    </row>
    <row r="25" spans="1:14">
      <c r="A25" s="12" t="s">
        <v>1002</v>
      </c>
      <c r="B25" s="13"/>
      <c r="C25" s="13"/>
      <c r="D25" s="33"/>
      <c r="E25" s="104"/>
      <c r="F25" s="104">
        <f>SUM(F8:F24)</f>
        <v>0</v>
      </c>
      <c r="G25" s="104">
        <f>SUM(G8:G24)</f>
        <v>0</v>
      </c>
      <c r="H25" s="774"/>
      <c r="I25" s="682"/>
      <c r="J25" s="104"/>
      <c r="K25" s="104">
        <f>SUM(K8:K24)</f>
        <v>0</v>
      </c>
      <c r="L25" s="578" t="str">
        <f t="shared" si="1"/>
        <v/>
      </c>
      <c r="M25" s="13"/>
      <c r="N25" s="5"/>
    </row>
    <row r="26" spans="1:14">
      <c r="A26" s="12" t="s">
        <v>1003</v>
      </c>
      <c r="B26" s="13"/>
      <c r="C26" s="13"/>
      <c r="D26" s="33"/>
      <c r="E26" s="104"/>
      <c r="F26" s="104">
        <f>G25</f>
        <v>0</v>
      </c>
      <c r="G26" s="104"/>
      <c r="H26" s="774"/>
      <c r="I26" s="682"/>
      <c r="J26" s="104"/>
      <c r="K26" s="104"/>
      <c r="L26" s="578"/>
      <c r="M26" s="13"/>
      <c r="N26" s="5"/>
    </row>
    <row r="27" customHeight="1" spans="1:14">
      <c r="A27" s="26" t="s">
        <v>1004</v>
      </c>
      <c r="B27" s="26"/>
      <c r="C27" s="26"/>
      <c r="D27" s="28"/>
      <c r="E27" s="32"/>
      <c r="F27" s="772">
        <f>F25-F26</f>
        <v>0</v>
      </c>
      <c r="G27" s="772"/>
      <c r="H27" s="32"/>
      <c r="I27" s="32"/>
      <c r="J27" s="32"/>
      <c r="K27" s="772">
        <f>K25-K26</f>
        <v>0</v>
      </c>
      <c r="L27" s="578" t="str">
        <f t="shared" si="1"/>
        <v/>
      </c>
      <c r="M27" s="28"/>
      <c r="N27" s="5"/>
    </row>
    <row r="28" customHeight="1" spans="1:14">
      <c r="A28" s="3" t="str">
        <f>基本信息输入表!$K$6&amp;"填表人："&amp;基本信息输入表!$M$33</f>
        <v>被评估单位填表人：阎丽红</v>
      </c>
      <c r="K28" s="3" t="str">
        <f>"评估人员："&amp;基本信息输入表!$Q$33</f>
        <v>评估人员：孙艳平</v>
      </c>
      <c r="N28" s="31" t="s">
        <v>439</v>
      </c>
    </row>
    <row r="29" customHeight="1" spans="1:1">
      <c r="A29" s="3" t="str">
        <f>"填表日期："&amp;YEAR(基本信息输入表!$O$33)&amp;"年"&amp;MONTH(基本信息输入表!$O$33)&amp;"月"&amp;DAY(基本信息输入表!$O$33)&amp;"日"</f>
        <v>填表日期：2020年4月25日</v>
      </c>
    </row>
  </sheetData>
  <mergeCells count="14">
    <mergeCell ref="A2:M2"/>
    <mergeCell ref="A3:M3"/>
    <mergeCell ref="D6:F6"/>
    <mergeCell ref="I6:K6"/>
    <mergeCell ref="A25:C25"/>
    <mergeCell ref="A26:C26"/>
    <mergeCell ref="A27:C27"/>
    <mergeCell ref="A6:A7"/>
    <mergeCell ref="B6:B7"/>
    <mergeCell ref="C6:C7"/>
    <mergeCell ref="G6:G7"/>
    <mergeCell ref="H6:H7"/>
    <mergeCell ref="L6:L7"/>
    <mergeCell ref="M6:M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2"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9"/>
  <sheetViews>
    <sheetView showGridLines="0" workbookViewId="0">
      <selection activeCell="AA34" sqref="AA34"/>
    </sheetView>
  </sheetViews>
  <sheetFormatPr defaultColWidth="9" defaultRowHeight="15.75" customHeight="1"/>
  <cols>
    <col min="1" max="1" width="6.125" style="3" customWidth="1"/>
    <col min="2" max="2" width="13.625" style="3" customWidth="1"/>
    <col min="3" max="3" width="11.25" style="3" customWidth="1"/>
    <col min="4" max="4" width="8" style="3" customWidth="1"/>
    <col min="5" max="5" width="4.75" style="3" customWidth="1"/>
    <col min="6" max="7" width="5.5" style="3" customWidth="1"/>
    <col min="8" max="8" width="15" style="3" customWidth="1"/>
    <col min="9" max="9" width="8" style="3" customWidth="1"/>
    <col min="10" max="10" width="8.75" style="3" customWidth="1"/>
    <col min="11" max="11" width="9.625" style="3" customWidth="1"/>
    <col min="12" max="12" width="7.75" style="3" customWidth="1"/>
    <col min="13" max="13" width="8.125" style="3" customWidth="1"/>
    <col min="14" max="14" width="13.25" style="5" customWidth="1"/>
    <col min="15" max="16384" width="9" style="3"/>
  </cols>
  <sheetData>
    <row r="1" customHeight="1" spans="1:1">
      <c r="A1" s="2" t="s">
        <v>409</v>
      </c>
    </row>
    <row r="2" s="20" customFormat="1" ht="30" customHeight="1" spans="1:14">
      <c r="A2" s="4" t="s">
        <v>1005</v>
      </c>
      <c r="B2" s="21"/>
      <c r="C2" s="21"/>
      <c r="D2" s="21"/>
      <c r="E2" s="21"/>
      <c r="F2" s="21"/>
      <c r="G2" s="21"/>
      <c r="H2" s="21"/>
      <c r="I2" s="21"/>
      <c r="J2" s="21"/>
      <c r="K2" s="21"/>
      <c r="L2" s="21"/>
      <c r="M2" s="21"/>
      <c r="N2" s="21"/>
    </row>
    <row r="3" customHeight="1" spans="1:13">
      <c r="A3" s="5" t="str">
        <f>"评估基准日："&amp;TEXT(基本信息输入表!M7,"yyyy年mm月dd日")</f>
        <v>评估基准日：2020年03月31日</v>
      </c>
      <c r="B3" s="5"/>
      <c r="C3" s="5"/>
      <c r="D3" s="5"/>
      <c r="E3" s="5"/>
      <c r="F3" s="5"/>
      <c r="G3" s="5"/>
      <c r="H3" s="5"/>
      <c r="I3" s="5"/>
      <c r="J3" s="5"/>
      <c r="K3" s="5"/>
      <c r="L3" s="5"/>
      <c r="M3" s="5"/>
    </row>
    <row r="4" ht="14.1" customHeight="1" spans="1:13">
      <c r="A4" s="5"/>
      <c r="B4" s="5"/>
      <c r="C4" s="5"/>
      <c r="D4" s="5"/>
      <c r="E4" s="5"/>
      <c r="F4" s="5"/>
      <c r="G4" s="5"/>
      <c r="H4" s="5"/>
      <c r="I4" s="5"/>
      <c r="J4" s="5"/>
      <c r="K4" s="5"/>
      <c r="L4" s="29" t="s">
        <v>1006</v>
      </c>
      <c r="M4" s="29"/>
    </row>
    <row r="5" customHeight="1" spans="1:13">
      <c r="A5" s="3" t="str">
        <f>基本信息输入表!K6&amp;"："&amp;基本信息输入表!M6</f>
        <v>被评估单位：山西华润昌裕煤业有限公司</v>
      </c>
      <c r="M5" s="34" t="s">
        <v>587</v>
      </c>
    </row>
    <row r="6" s="5" customFormat="1" customHeight="1" spans="1:13">
      <c r="A6" s="41" t="s">
        <v>444</v>
      </c>
      <c r="B6" s="41" t="s">
        <v>1007</v>
      </c>
      <c r="C6" s="41" t="s">
        <v>1008</v>
      </c>
      <c r="D6" s="53" t="s">
        <v>877</v>
      </c>
      <c r="E6" s="41" t="s">
        <v>414</v>
      </c>
      <c r="F6" s="41"/>
      <c r="G6" s="41"/>
      <c r="H6" s="98" t="s">
        <v>852</v>
      </c>
      <c r="I6" s="41" t="s">
        <v>415</v>
      </c>
      <c r="J6" s="41"/>
      <c r="K6" s="41"/>
      <c r="L6" s="41" t="s">
        <v>417</v>
      </c>
      <c r="M6" s="41" t="s">
        <v>577</v>
      </c>
    </row>
    <row r="7" s="5" customFormat="1" customHeight="1" spans="1:14">
      <c r="A7" s="91"/>
      <c r="B7" s="456"/>
      <c r="C7" s="456"/>
      <c r="D7" s="425"/>
      <c r="E7" s="93" t="s">
        <v>878</v>
      </c>
      <c r="F7" s="582" t="s">
        <v>879</v>
      </c>
      <c r="G7" s="582" t="s">
        <v>880</v>
      </c>
      <c r="H7" s="565"/>
      <c r="I7" s="93" t="s">
        <v>881</v>
      </c>
      <c r="J7" s="582" t="s">
        <v>882</v>
      </c>
      <c r="K7" s="582" t="s">
        <v>880</v>
      </c>
      <c r="L7" s="581"/>
      <c r="M7" s="456"/>
      <c r="N7" s="23" t="s">
        <v>592</v>
      </c>
    </row>
    <row r="8" spans="1:14">
      <c r="A8" s="12" t="str">
        <f>IF(B8="","",ROW()-7)</f>
        <v/>
      </c>
      <c r="B8" s="13"/>
      <c r="C8" s="13"/>
      <c r="D8" s="13"/>
      <c r="E8" s="682"/>
      <c r="F8" s="104"/>
      <c r="G8" s="104"/>
      <c r="H8" s="104"/>
      <c r="I8" s="33"/>
      <c r="J8" s="15"/>
      <c r="K8" s="15"/>
      <c r="L8" s="578" t="str">
        <f>IF(G8-H8=0,"",(K8-G8+H8)/(G8-H8)*100)</f>
        <v/>
      </c>
      <c r="M8" s="13"/>
      <c r="N8" s="5" t="s">
        <v>1009</v>
      </c>
    </row>
    <row r="9" spans="1:14">
      <c r="A9" s="12" t="str">
        <f t="shared" ref="A9:A24" si="0">IF(B9="","",ROW()-7)</f>
        <v/>
      </c>
      <c r="B9" s="13"/>
      <c r="C9" s="13"/>
      <c r="D9" s="13"/>
      <c r="E9" s="682"/>
      <c r="F9" s="104"/>
      <c r="G9" s="104"/>
      <c r="H9" s="104"/>
      <c r="I9" s="33"/>
      <c r="J9" s="15"/>
      <c r="K9" s="15"/>
      <c r="L9" s="578" t="str">
        <f t="shared" ref="L9:L27" si="1">IF(G9-H9=0,"",(K9-G9+H9)/(G9-H9)*100)</f>
        <v/>
      </c>
      <c r="M9" s="13"/>
      <c r="N9" s="5" t="s">
        <v>1010</v>
      </c>
    </row>
    <row r="10" spans="1:14">
      <c r="A10" s="12" t="str">
        <f t="shared" si="0"/>
        <v/>
      </c>
      <c r="B10" s="13"/>
      <c r="C10" s="13"/>
      <c r="D10" s="13"/>
      <c r="E10" s="682"/>
      <c r="F10" s="104"/>
      <c r="G10" s="104"/>
      <c r="H10" s="104"/>
      <c r="I10" s="33"/>
      <c r="J10" s="15"/>
      <c r="K10" s="15"/>
      <c r="L10" s="578" t="str">
        <f t="shared" si="1"/>
        <v/>
      </c>
      <c r="M10" s="13"/>
      <c r="N10" s="5" t="s">
        <v>1011</v>
      </c>
    </row>
    <row r="11" spans="1:14">
      <c r="A11" s="12" t="str">
        <f t="shared" si="0"/>
        <v/>
      </c>
      <c r="B11" s="13"/>
      <c r="C11" s="13"/>
      <c r="D11" s="13"/>
      <c r="E11" s="682"/>
      <c r="F11" s="104"/>
      <c r="G11" s="104"/>
      <c r="H11" s="104"/>
      <c r="I11" s="33"/>
      <c r="J11" s="15"/>
      <c r="K11" s="15"/>
      <c r="L11" s="578" t="str">
        <f t="shared" si="1"/>
        <v/>
      </c>
      <c r="M11" s="13"/>
      <c r="N11" s="5" t="s">
        <v>1012</v>
      </c>
    </row>
    <row r="12" spans="1:14">
      <c r="A12" s="12" t="str">
        <f t="shared" si="0"/>
        <v/>
      </c>
      <c r="B12" s="13"/>
      <c r="C12" s="13"/>
      <c r="D12" s="13"/>
      <c r="E12" s="682"/>
      <c r="F12" s="104"/>
      <c r="G12" s="104"/>
      <c r="H12" s="104"/>
      <c r="I12" s="33"/>
      <c r="J12" s="15"/>
      <c r="K12" s="15"/>
      <c r="L12" s="578" t="str">
        <f t="shared" si="1"/>
        <v/>
      </c>
      <c r="M12" s="13"/>
      <c r="N12" s="5" t="s">
        <v>1013</v>
      </c>
    </row>
    <row r="13" spans="1:14">
      <c r="A13" s="12" t="str">
        <f t="shared" si="0"/>
        <v/>
      </c>
      <c r="B13" s="13"/>
      <c r="C13" s="13"/>
      <c r="D13" s="13"/>
      <c r="E13" s="682"/>
      <c r="F13" s="104"/>
      <c r="G13" s="104"/>
      <c r="H13" s="104"/>
      <c r="I13" s="33"/>
      <c r="J13" s="15"/>
      <c r="K13" s="15"/>
      <c r="L13" s="578" t="str">
        <f t="shared" si="1"/>
        <v/>
      </c>
      <c r="M13" s="13"/>
      <c r="N13" s="5" t="s">
        <v>1014</v>
      </c>
    </row>
    <row r="14" spans="1:14">
      <c r="A14" s="12" t="str">
        <f t="shared" si="0"/>
        <v/>
      </c>
      <c r="B14" s="13"/>
      <c r="C14" s="13"/>
      <c r="D14" s="13"/>
      <c r="E14" s="682"/>
      <c r="F14" s="104"/>
      <c r="G14" s="104"/>
      <c r="H14" s="104"/>
      <c r="I14" s="33"/>
      <c r="J14" s="15"/>
      <c r="K14" s="15"/>
      <c r="L14" s="578" t="str">
        <f t="shared" si="1"/>
        <v/>
      </c>
      <c r="M14" s="13"/>
      <c r="N14" s="5" t="s">
        <v>1015</v>
      </c>
    </row>
    <row r="15" spans="1:14">
      <c r="A15" s="12" t="str">
        <f t="shared" si="0"/>
        <v/>
      </c>
      <c r="B15" s="13"/>
      <c r="C15" s="13"/>
      <c r="D15" s="13"/>
      <c r="E15" s="682"/>
      <c r="F15" s="104"/>
      <c r="G15" s="104"/>
      <c r="H15" s="104"/>
      <c r="I15" s="33"/>
      <c r="J15" s="15"/>
      <c r="K15" s="15"/>
      <c r="L15" s="578" t="str">
        <f t="shared" si="1"/>
        <v/>
      </c>
      <c r="M15" s="13"/>
      <c r="N15" s="5" t="s">
        <v>1016</v>
      </c>
    </row>
    <row r="16" spans="1:14">
      <c r="A16" s="12" t="str">
        <f t="shared" si="0"/>
        <v/>
      </c>
      <c r="B16" s="13"/>
      <c r="C16" s="13"/>
      <c r="D16" s="13"/>
      <c r="E16" s="682"/>
      <c r="F16" s="104"/>
      <c r="G16" s="104"/>
      <c r="H16" s="104"/>
      <c r="I16" s="33"/>
      <c r="J16" s="15"/>
      <c r="K16" s="15"/>
      <c r="L16" s="578" t="str">
        <f t="shared" si="1"/>
        <v/>
      </c>
      <c r="M16" s="13"/>
      <c r="N16" s="5" t="s">
        <v>1017</v>
      </c>
    </row>
    <row r="17" spans="1:14">
      <c r="A17" s="12" t="str">
        <f t="shared" si="0"/>
        <v/>
      </c>
      <c r="B17" s="13"/>
      <c r="C17" s="13"/>
      <c r="D17" s="13"/>
      <c r="E17" s="682"/>
      <c r="F17" s="104"/>
      <c r="G17" s="104"/>
      <c r="H17" s="104"/>
      <c r="I17" s="33"/>
      <c r="J17" s="15"/>
      <c r="K17" s="15"/>
      <c r="L17" s="578" t="str">
        <f t="shared" si="1"/>
        <v/>
      </c>
      <c r="M17" s="13"/>
      <c r="N17" s="5" t="s">
        <v>1018</v>
      </c>
    </row>
    <row r="18" spans="1:14">
      <c r="A18" s="12" t="str">
        <f t="shared" si="0"/>
        <v/>
      </c>
      <c r="B18" s="13"/>
      <c r="C18" s="13"/>
      <c r="D18" s="13"/>
      <c r="E18" s="682"/>
      <c r="F18" s="104"/>
      <c r="G18" s="104"/>
      <c r="H18" s="104"/>
      <c r="I18" s="33"/>
      <c r="J18" s="15"/>
      <c r="K18" s="15"/>
      <c r="L18" s="578" t="str">
        <f t="shared" si="1"/>
        <v/>
      </c>
      <c r="M18" s="13"/>
      <c r="N18" s="5" t="s">
        <v>1019</v>
      </c>
    </row>
    <row r="19" spans="1:14">
      <c r="A19" s="12" t="str">
        <f t="shared" si="0"/>
        <v/>
      </c>
      <c r="B19" s="13"/>
      <c r="C19" s="13"/>
      <c r="D19" s="13"/>
      <c r="E19" s="682"/>
      <c r="F19" s="104"/>
      <c r="G19" s="104"/>
      <c r="H19" s="104"/>
      <c r="I19" s="33"/>
      <c r="J19" s="15"/>
      <c r="K19" s="15"/>
      <c r="L19" s="578" t="str">
        <f t="shared" si="1"/>
        <v/>
      </c>
      <c r="M19" s="13"/>
      <c r="N19" s="5" t="s">
        <v>1020</v>
      </c>
    </row>
    <row r="20" spans="1:14">
      <c r="A20" s="12" t="str">
        <f t="shared" si="0"/>
        <v/>
      </c>
      <c r="B20" s="13"/>
      <c r="C20" s="13"/>
      <c r="D20" s="13"/>
      <c r="E20" s="682"/>
      <c r="F20" s="104"/>
      <c r="G20" s="104"/>
      <c r="H20" s="104"/>
      <c r="I20" s="33"/>
      <c r="J20" s="15"/>
      <c r="K20" s="15"/>
      <c r="L20" s="578" t="str">
        <f t="shared" si="1"/>
        <v/>
      </c>
      <c r="M20" s="13"/>
      <c r="N20" s="5" t="s">
        <v>1021</v>
      </c>
    </row>
    <row r="21" spans="1:14">
      <c r="A21" s="12" t="str">
        <f t="shared" si="0"/>
        <v/>
      </c>
      <c r="B21" s="13"/>
      <c r="C21" s="13"/>
      <c r="D21" s="13"/>
      <c r="E21" s="682"/>
      <c r="F21" s="104"/>
      <c r="G21" s="104"/>
      <c r="H21" s="104"/>
      <c r="I21" s="33"/>
      <c r="J21" s="15"/>
      <c r="K21" s="15"/>
      <c r="L21" s="578" t="str">
        <f t="shared" si="1"/>
        <v/>
      </c>
      <c r="M21" s="13"/>
      <c r="N21" s="5" t="s">
        <v>1022</v>
      </c>
    </row>
    <row r="22" spans="1:14">
      <c r="A22" s="12" t="str">
        <f t="shared" si="0"/>
        <v/>
      </c>
      <c r="B22" s="13"/>
      <c r="C22" s="13"/>
      <c r="D22" s="13"/>
      <c r="E22" s="682"/>
      <c r="F22" s="104"/>
      <c r="G22" s="104"/>
      <c r="H22" s="104"/>
      <c r="I22" s="33"/>
      <c r="J22" s="15"/>
      <c r="K22" s="15"/>
      <c r="L22" s="578" t="str">
        <f t="shared" si="1"/>
        <v/>
      </c>
      <c r="M22" s="13"/>
      <c r="N22" s="5" t="s">
        <v>1023</v>
      </c>
    </row>
    <row r="23" spans="1:14">
      <c r="A23" s="12" t="str">
        <f t="shared" si="0"/>
        <v/>
      </c>
      <c r="B23" s="13"/>
      <c r="C23" s="13"/>
      <c r="D23" s="13"/>
      <c r="E23" s="682"/>
      <c r="F23" s="104"/>
      <c r="G23" s="104"/>
      <c r="H23" s="104"/>
      <c r="I23" s="33"/>
      <c r="J23" s="15"/>
      <c r="K23" s="15"/>
      <c r="L23" s="578" t="str">
        <f t="shared" si="1"/>
        <v/>
      </c>
      <c r="M23" s="13"/>
      <c r="N23" s="5" t="s">
        <v>1024</v>
      </c>
    </row>
    <row r="24" spans="1:14">
      <c r="A24" s="12" t="str">
        <f t="shared" si="0"/>
        <v/>
      </c>
      <c r="B24" s="13"/>
      <c r="C24" s="13"/>
      <c r="D24" s="13"/>
      <c r="E24" s="682"/>
      <c r="F24" s="104"/>
      <c r="G24" s="104"/>
      <c r="H24" s="104"/>
      <c r="I24" s="33"/>
      <c r="J24" s="15"/>
      <c r="K24" s="15"/>
      <c r="L24" s="578" t="str">
        <f t="shared" si="1"/>
        <v/>
      </c>
      <c r="M24" s="13"/>
      <c r="N24" s="5" t="s">
        <v>1025</v>
      </c>
    </row>
    <row r="25" spans="1:13">
      <c r="A25" s="12" t="s">
        <v>1026</v>
      </c>
      <c r="B25" s="13"/>
      <c r="C25" s="13"/>
      <c r="D25" s="13"/>
      <c r="E25" s="682"/>
      <c r="F25" s="104"/>
      <c r="G25" s="104">
        <f>SUM(G8:G24)</f>
        <v>0</v>
      </c>
      <c r="H25" s="104">
        <f>SUM(H8:H24)</f>
        <v>0</v>
      </c>
      <c r="I25" s="33"/>
      <c r="J25" s="15"/>
      <c r="K25" s="104">
        <f>SUM(K8:K24)</f>
        <v>0</v>
      </c>
      <c r="L25" s="578" t="str">
        <f t="shared" si="1"/>
        <v/>
      </c>
      <c r="M25" s="13"/>
    </row>
    <row r="26" spans="1:13">
      <c r="A26" s="12" t="s">
        <v>1027</v>
      </c>
      <c r="B26" s="13"/>
      <c r="C26" s="13"/>
      <c r="D26" s="13"/>
      <c r="E26" s="682"/>
      <c r="F26" s="104"/>
      <c r="G26" s="104">
        <f>H25</f>
        <v>0</v>
      </c>
      <c r="H26" s="104"/>
      <c r="I26" s="33"/>
      <c r="J26" s="15"/>
      <c r="K26" s="15"/>
      <c r="L26" s="578"/>
      <c r="M26" s="13"/>
    </row>
    <row r="27" customHeight="1" spans="1:13">
      <c r="A27" s="24" t="s">
        <v>1028</v>
      </c>
      <c r="B27" s="56"/>
      <c r="C27" s="56"/>
      <c r="D27" s="25"/>
      <c r="E27" s="772"/>
      <c r="F27" s="32"/>
      <c r="G27" s="772">
        <f>G25-G26</f>
        <v>0</v>
      </c>
      <c r="H27" s="772"/>
      <c r="I27" s="32"/>
      <c r="J27" s="32"/>
      <c r="K27" s="772">
        <f>K25-K26</f>
        <v>0</v>
      </c>
      <c r="L27" s="578" t="str">
        <f t="shared" si="1"/>
        <v/>
      </c>
      <c r="M27" s="28"/>
    </row>
    <row r="28" customHeight="1" spans="1:11">
      <c r="A28" s="3" t="str">
        <f>基本信息输入表!$K$6&amp;"填表人："&amp;基本信息输入表!$M$34</f>
        <v>被评估单位填表人：阎丽红</v>
      </c>
      <c r="K28" s="3" t="str">
        <f>"评估人员："&amp;基本信息输入表!$Q$34</f>
        <v>评估人员：孙艳平</v>
      </c>
    </row>
    <row r="29" customHeight="1" spans="1:1">
      <c r="A29" s="3" t="str">
        <f>"填表日期："&amp;YEAR(基本信息输入表!$O$34)&amp;"年"&amp;MONTH(基本信息输入表!$O$34)&amp;"月"&amp;DAY(基本信息输入表!$O$34)&amp;"日"</f>
        <v>填表日期：2020年4月25日</v>
      </c>
    </row>
  </sheetData>
  <mergeCells count="15">
    <mergeCell ref="A2:M2"/>
    <mergeCell ref="A3:M3"/>
    <mergeCell ref="L4:M4"/>
    <mergeCell ref="E6:G6"/>
    <mergeCell ref="I6:K6"/>
    <mergeCell ref="A25:D25"/>
    <mergeCell ref="A26:D26"/>
    <mergeCell ref="A27:D27"/>
    <mergeCell ref="A6:A7"/>
    <mergeCell ref="B6:B7"/>
    <mergeCell ref="C6:C7"/>
    <mergeCell ref="D6:D7"/>
    <mergeCell ref="H6:H7"/>
    <mergeCell ref="L6:L7"/>
    <mergeCell ref="M6:M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0"/>
  <sheetViews>
    <sheetView showGridLines="0" topLeftCell="A4" workbookViewId="0">
      <selection activeCell="AA34" sqref="AA34"/>
    </sheetView>
  </sheetViews>
  <sheetFormatPr defaultColWidth="9" defaultRowHeight="15.75" customHeight="1"/>
  <cols>
    <col min="1" max="1" width="4.625" style="3" customWidth="1"/>
    <col min="2" max="2" width="16.25" style="3" customWidth="1"/>
    <col min="3" max="3" width="8" style="3" customWidth="1"/>
    <col min="4" max="4" width="8" style="604" customWidth="1" outlineLevel="1"/>
    <col min="5" max="5" width="10.625" style="3" customWidth="1" outlineLevel="1"/>
    <col min="6" max="6" width="12.125" style="3" customWidth="1"/>
    <col min="7" max="7" width="11.5" style="3" customWidth="1"/>
    <col min="8" max="8" width="15" style="3" customWidth="1"/>
    <col min="9" max="9" width="8" style="3" customWidth="1"/>
    <col min="10" max="10" width="8.75" style="3" customWidth="1"/>
    <col min="11" max="11" width="7.75" style="3" customWidth="1"/>
    <col min="12" max="12" width="9.625" style="3" customWidth="1"/>
    <col min="13" max="13" width="7" style="3" customWidth="1"/>
    <col min="14" max="14" width="9.75" style="3" customWidth="1"/>
    <col min="15" max="15" width="9" style="5"/>
    <col min="16" max="16384" width="9" style="3"/>
  </cols>
  <sheetData>
    <row r="1" customHeight="1" spans="1:1">
      <c r="A1" s="2" t="s">
        <v>409</v>
      </c>
    </row>
    <row r="2" s="20" customFormat="1" ht="30" customHeight="1" spans="1:15">
      <c r="A2" s="4" t="s">
        <v>1029</v>
      </c>
      <c r="B2" s="21"/>
      <c r="C2" s="21"/>
      <c r="D2" s="21"/>
      <c r="E2" s="21"/>
      <c r="F2" s="21"/>
      <c r="G2" s="21"/>
      <c r="H2" s="21"/>
      <c r="I2" s="21"/>
      <c r="J2" s="21"/>
      <c r="K2" s="21"/>
      <c r="L2" s="21"/>
      <c r="M2" s="21"/>
      <c r="N2" s="21"/>
      <c r="O2" s="21"/>
    </row>
    <row r="3" customHeight="1" spans="1:14">
      <c r="A3" s="5" t="str">
        <f>"评估基准日："&amp;TEXT(基本信息输入表!M7,"yyyy年mm月dd日")</f>
        <v>评估基准日：2020年03月31日</v>
      </c>
      <c r="B3" s="5"/>
      <c r="C3" s="5"/>
      <c r="D3" s="5"/>
      <c r="E3" s="5"/>
      <c r="F3" s="5"/>
      <c r="G3" s="5"/>
      <c r="H3" s="5"/>
      <c r="I3" s="5"/>
      <c r="J3" s="5"/>
      <c r="K3" s="5"/>
      <c r="L3" s="5"/>
      <c r="M3" s="5"/>
      <c r="N3" s="5"/>
    </row>
    <row r="4" ht="14.1" customHeight="1" spans="1:14">
      <c r="A4" s="5"/>
      <c r="B4" s="5"/>
      <c r="C4" s="5"/>
      <c r="D4" s="605"/>
      <c r="E4" s="5"/>
      <c r="F4" s="5"/>
      <c r="G4" s="5"/>
      <c r="H4" s="5"/>
      <c r="I4" s="5"/>
      <c r="J4" s="5"/>
      <c r="K4" s="5"/>
      <c r="L4" s="5"/>
      <c r="M4" s="5"/>
      <c r="N4" s="29" t="s">
        <v>1030</v>
      </c>
    </row>
    <row r="5" customHeight="1" spans="1:14">
      <c r="A5" s="3" t="str">
        <f>基本信息输入表!K6&amp;"："&amp;基本信息输入表!M6</f>
        <v>被评估单位：山西华润昌裕煤业有限公司</v>
      </c>
      <c r="N5" s="34" t="s">
        <v>587</v>
      </c>
    </row>
    <row r="6" s="5" customFormat="1" customHeight="1" spans="1:14">
      <c r="A6" s="41" t="s">
        <v>444</v>
      </c>
      <c r="B6" s="41" t="s">
        <v>876</v>
      </c>
      <c r="C6" s="9" t="s">
        <v>1031</v>
      </c>
      <c r="D6" s="769" t="s">
        <v>1032</v>
      </c>
      <c r="E6" s="53" t="s">
        <v>1033</v>
      </c>
      <c r="F6" s="41" t="s">
        <v>1034</v>
      </c>
      <c r="G6" s="41"/>
      <c r="H6" s="770" t="s">
        <v>852</v>
      </c>
      <c r="I6" s="41" t="s">
        <v>881</v>
      </c>
      <c r="J6" s="41" t="s">
        <v>415</v>
      </c>
      <c r="K6" s="41"/>
      <c r="L6" s="41"/>
      <c r="M6" s="41" t="s">
        <v>417</v>
      </c>
      <c r="N6" s="41" t="s">
        <v>577</v>
      </c>
    </row>
    <row r="7" s="5" customFormat="1" customHeight="1" spans="1:15">
      <c r="A7" s="91"/>
      <c r="B7" s="92"/>
      <c r="C7" s="771"/>
      <c r="D7" s="426"/>
      <c r="E7" s="541"/>
      <c r="F7" s="93" t="s">
        <v>878</v>
      </c>
      <c r="G7" s="96" t="s">
        <v>880</v>
      </c>
      <c r="H7" s="99"/>
      <c r="I7" s="93"/>
      <c r="J7" s="96" t="s">
        <v>1035</v>
      </c>
      <c r="K7" s="100" t="s">
        <v>1036</v>
      </c>
      <c r="L7" s="96" t="s">
        <v>880</v>
      </c>
      <c r="M7" s="100"/>
      <c r="N7" s="92"/>
      <c r="O7" s="23" t="s">
        <v>592</v>
      </c>
    </row>
    <row r="8" spans="1:15">
      <c r="A8" s="12" t="str">
        <f>IF(B8="","",ROW()-7)</f>
        <v/>
      </c>
      <c r="B8" s="13"/>
      <c r="C8" s="13"/>
      <c r="D8" s="14"/>
      <c r="E8" s="15"/>
      <c r="F8" s="33"/>
      <c r="G8" s="15"/>
      <c r="H8" s="15"/>
      <c r="I8" s="33"/>
      <c r="J8" s="15"/>
      <c r="K8" s="36"/>
      <c r="L8" s="15"/>
      <c r="M8" s="578" t="str">
        <f>IF(G8-H8=0,"",(L8-G8+H8)/(G8-H8)*100)</f>
        <v/>
      </c>
      <c r="N8" s="13"/>
      <c r="O8" s="5" t="s">
        <v>1037</v>
      </c>
    </row>
    <row r="9" spans="1:15">
      <c r="A9" s="12" t="str">
        <f t="shared" ref="A9:A24" si="0">IF(B9="","",ROW()-7)</f>
        <v/>
      </c>
      <c r="B9" s="13"/>
      <c r="C9" s="13"/>
      <c r="D9" s="14"/>
      <c r="E9" s="15"/>
      <c r="F9" s="33"/>
      <c r="G9" s="15"/>
      <c r="H9" s="15"/>
      <c r="I9" s="33"/>
      <c r="J9" s="15"/>
      <c r="K9" s="36"/>
      <c r="L9" s="15"/>
      <c r="M9" s="578" t="str">
        <f t="shared" ref="M9:M25" si="1">IF(G9-H9=0,"",(L9-G9+H9)/(G9-H9)*100)</f>
        <v/>
      </c>
      <c r="N9" s="13"/>
      <c r="O9" s="5" t="s">
        <v>1038</v>
      </c>
    </row>
    <row r="10" spans="1:15">
      <c r="A10" s="12" t="str">
        <f t="shared" si="0"/>
        <v/>
      </c>
      <c r="B10" s="13"/>
      <c r="C10" s="13"/>
      <c r="D10" s="14"/>
      <c r="E10" s="15"/>
      <c r="F10" s="33"/>
      <c r="G10" s="15"/>
      <c r="H10" s="15"/>
      <c r="I10" s="33"/>
      <c r="J10" s="15"/>
      <c r="K10" s="36"/>
      <c r="L10" s="15"/>
      <c r="M10" s="578" t="str">
        <f t="shared" si="1"/>
        <v/>
      </c>
      <c r="N10" s="13"/>
      <c r="O10" s="5" t="s">
        <v>1039</v>
      </c>
    </row>
    <row r="11" spans="1:15">
      <c r="A11" s="12" t="str">
        <f t="shared" si="0"/>
        <v/>
      </c>
      <c r="B11" s="13"/>
      <c r="C11" s="13"/>
      <c r="D11" s="14"/>
      <c r="E11" s="15"/>
      <c r="F11" s="33"/>
      <c r="G11" s="15"/>
      <c r="H11" s="15"/>
      <c r="I11" s="33"/>
      <c r="J11" s="15"/>
      <c r="K11" s="36"/>
      <c r="L11" s="15"/>
      <c r="M11" s="578" t="str">
        <f t="shared" si="1"/>
        <v/>
      </c>
      <c r="N11" s="13"/>
      <c r="O11" s="5" t="s">
        <v>1040</v>
      </c>
    </row>
    <row r="12" spans="1:15">
      <c r="A12" s="12" t="str">
        <f t="shared" si="0"/>
        <v/>
      </c>
      <c r="B12" s="13"/>
      <c r="C12" s="13"/>
      <c r="D12" s="14"/>
      <c r="E12" s="15"/>
      <c r="F12" s="33"/>
      <c r="G12" s="15"/>
      <c r="H12" s="15"/>
      <c r="I12" s="33"/>
      <c r="J12" s="15"/>
      <c r="K12" s="36"/>
      <c r="L12" s="15"/>
      <c r="M12" s="578" t="str">
        <f t="shared" si="1"/>
        <v/>
      </c>
      <c r="N12" s="13"/>
      <c r="O12" s="5" t="s">
        <v>1041</v>
      </c>
    </row>
    <row r="13" spans="1:15">
      <c r="A13" s="12" t="str">
        <f t="shared" si="0"/>
        <v/>
      </c>
      <c r="B13" s="13"/>
      <c r="C13" s="13"/>
      <c r="D13" s="14"/>
      <c r="E13" s="15"/>
      <c r="F13" s="33"/>
      <c r="G13" s="15"/>
      <c r="H13" s="15"/>
      <c r="I13" s="33"/>
      <c r="J13" s="15"/>
      <c r="K13" s="36"/>
      <c r="L13" s="15"/>
      <c r="M13" s="578" t="str">
        <f t="shared" si="1"/>
        <v/>
      </c>
      <c r="N13" s="13"/>
      <c r="O13" s="5" t="s">
        <v>1042</v>
      </c>
    </row>
    <row r="14" spans="1:15">
      <c r="A14" s="12" t="str">
        <f t="shared" si="0"/>
        <v/>
      </c>
      <c r="B14" s="13"/>
      <c r="C14" s="13"/>
      <c r="D14" s="14"/>
      <c r="E14" s="15"/>
      <c r="F14" s="33"/>
      <c r="G14" s="15"/>
      <c r="H14" s="15"/>
      <c r="I14" s="33"/>
      <c r="J14" s="15"/>
      <c r="K14" s="36"/>
      <c r="L14" s="15"/>
      <c r="M14" s="578" t="str">
        <f t="shared" si="1"/>
        <v/>
      </c>
      <c r="N14" s="13"/>
      <c r="O14" s="5" t="s">
        <v>1043</v>
      </c>
    </row>
    <row r="15" spans="1:15">
      <c r="A15" s="12" t="str">
        <f t="shared" si="0"/>
        <v/>
      </c>
      <c r="B15" s="13"/>
      <c r="C15" s="13"/>
      <c r="D15" s="14"/>
      <c r="E15" s="15"/>
      <c r="F15" s="33"/>
      <c r="G15" s="15"/>
      <c r="H15" s="15"/>
      <c r="I15" s="33"/>
      <c r="J15" s="15"/>
      <c r="K15" s="36"/>
      <c r="L15" s="15"/>
      <c r="M15" s="578" t="str">
        <f t="shared" si="1"/>
        <v/>
      </c>
      <c r="N15" s="13"/>
      <c r="O15" s="5" t="s">
        <v>1044</v>
      </c>
    </row>
    <row r="16" spans="1:15">
      <c r="A16" s="12" t="str">
        <f t="shared" si="0"/>
        <v/>
      </c>
      <c r="B16" s="13"/>
      <c r="C16" s="13"/>
      <c r="D16" s="14"/>
      <c r="E16" s="15"/>
      <c r="F16" s="33"/>
      <c r="G16" s="15"/>
      <c r="H16" s="15"/>
      <c r="I16" s="33"/>
      <c r="J16" s="15"/>
      <c r="K16" s="36"/>
      <c r="L16" s="15"/>
      <c r="M16" s="578" t="str">
        <f t="shared" si="1"/>
        <v/>
      </c>
      <c r="N16" s="13"/>
      <c r="O16" s="5" t="s">
        <v>1045</v>
      </c>
    </row>
    <row r="17" spans="1:15">
      <c r="A17" s="12" t="str">
        <f t="shared" si="0"/>
        <v/>
      </c>
      <c r="B17" s="13"/>
      <c r="C17" s="13"/>
      <c r="D17" s="14"/>
      <c r="E17" s="15"/>
      <c r="F17" s="33"/>
      <c r="G17" s="15"/>
      <c r="H17" s="15"/>
      <c r="I17" s="33"/>
      <c r="J17" s="15"/>
      <c r="K17" s="36"/>
      <c r="L17" s="15"/>
      <c r="M17" s="578" t="str">
        <f t="shared" si="1"/>
        <v/>
      </c>
      <c r="N17" s="13"/>
      <c r="O17" s="5" t="s">
        <v>1046</v>
      </c>
    </row>
    <row r="18" spans="1:15">
      <c r="A18" s="12" t="str">
        <f t="shared" si="0"/>
        <v/>
      </c>
      <c r="B18" s="13"/>
      <c r="C18" s="13"/>
      <c r="D18" s="14"/>
      <c r="E18" s="15"/>
      <c r="F18" s="33"/>
      <c r="G18" s="15"/>
      <c r="H18" s="15"/>
      <c r="I18" s="33"/>
      <c r="J18" s="15"/>
      <c r="K18" s="36"/>
      <c r="L18" s="15"/>
      <c r="M18" s="578" t="str">
        <f t="shared" si="1"/>
        <v/>
      </c>
      <c r="N18" s="13"/>
      <c r="O18" s="5" t="s">
        <v>1047</v>
      </c>
    </row>
    <row r="19" spans="1:15">
      <c r="A19" s="12" t="str">
        <f t="shared" si="0"/>
        <v/>
      </c>
      <c r="B19" s="13"/>
      <c r="C19" s="13"/>
      <c r="D19" s="14"/>
      <c r="E19" s="15"/>
      <c r="F19" s="33"/>
      <c r="G19" s="15"/>
      <c r="H19" s="15"/>
      <c r="I19" s="33"/>
      <c r="J19" s="15"/>
      <c r="K19" s="36"/>
      <c r="L19" s="15"/>
      <c r="M19" s="578" t="str">
        <f t="shared" si="1"/>
        <v/>
      </c>
      <c r="N19" s="13"/>
      <c r="O19" s="5" t="s">
        <v>1048</v>
      </c>
    </row>
    <row r="20" spans="1:15">
      <c r="A20" s="12" t="str">
        <f t="shared" si="0"/>
        <v/>
      </c>
      <c r="B20" s="13"/>
      <c r="C20" s="13"/>
      <c r="D20" s="14"/>
      <c r="E20" s="15"/>
      <c r="F20" s="33"/>
      <c r="G20" s="15"/>
      <c r="H20" s="15"/>
      <c r="I20" s="33"/>
      <c r="J20" s="15"/>
      <c r="K20" s="36"/>
      <c r="L20" s="15"/>
      <c r="M20" s="578" t="str">
        <f t="shared" si="1"/>
        <v/>
      </c>
      <c r="N20" s="13"/>
      <c r="O20" s="5" t="s">
        <v>1049</v>
      </c>
    </row>
    <row r="21" spans="1:15">
      <c r="A21" s="12" t="str">
        <f t="shared" si="0"/>
        <v/>
      </c>
      <c r="B21" s="13"/>
      <c r="C21" s="13"/>
      <c r="D21" s="14"/>
      <c r="E21" s="15"/>
      <c r="F21" s="33"/>
      <c r="G21" s="15"/>
      <c r="H21" s="15"/>
      <c r="I21" s="33"/>
      <c r="J21" s="15"/>
      <c r="K21" s="36"/>
      <c r="L21" s="15"/>
      <c r="M21" s="578" t="str">
        <f t="shared" si="1"/>
        <v/>
      </c>
      <c r="N21" s="13"/>
      <c r="O21" s="5" t="s">
        <v>1050</v>
      </c>
    </row>
    <row r="22" spans="1:15">
      <c r="A22" s="12" t="str">
        <f t="shared" si="0"/>
        <v/>
      </c>
      <c r="B22" s="13"/>
      <c r="C22" s="13"/>
      <c r="D22" s="14"/>
      <c r="E22" s="15"/>
      <c r="F22" s="33"/>
      <c r="G22" s="15"/>
      <c r="H22" s="15"/>
      <c r="I22" s="33"/>
      <c r="J22" s="15"/>
      <c r="K22" s="36"/>
      <c r="L22" s="15"/>
      <c r="M22" s="578" t="str">
        <f t="shared" si="1"/>
        <v/>
      </c>
      <c r="N22" s="13"/>
      <c r="O22" s="5" t="s">
        <v>1051</v>
      </c>
    </row>
    <row r="23" spans="1:15">
      <c r="A23" s="12" t="str">
        <f t="shared" si="0"/>
        <v/>
      </c>
      <c r="B23" s="13"/>
      <c r="C23" s="13"/>
      <c r="D23" s="14"/>
      <c r="E23" s="15"/>
      <c r="F23" s="33"/>
      <c r="G23" s="15"/>
      <c r="H23" s="15"/>
      <c r="I23" s="33"/>
      <c r="J23" s="15"/>
      <c r="K23" s="36"/>
      <c r="L23" s="15"/>
      <c r="M23" s="578" t="str">
        <f t="shared" si="1"/>
        <v/>
      </c>
      <c r="N23" s="13"/>
      <c r="O23" s="5" t="s">
        <v>1052</v>
      </c>
    </row>
    <row r="24" spans="1:15">
      <c r="A24" s="12" t="str">
        <f t="shared" si="0"/>
        <v/>
      </c>
      <c r="B24" s="13"/>
      <c r="C24" s="13"/>
      <c r="D24" s="14"/>
      <c r="E24" s="15"/>
      <c r="F24" s="33"/>
      <c r="G24" s="15"/>
      <c r="H24" s="15"/>
      <c r="I24" s="33"/>
      <c r="J24" s="15"/>
      <c r="K24" s="36"/>
      <c r="L24" s="15"/>
      <c r="M24" s="578" t="str">
        <f t="shared" si="1"/>
        <v/>
      </c>
      <c r="N24" s="13"/>
      <c r="O24" s="5" t="s">
        <v>1053</v>
      </c>
    </row>
    <row r="25" spans="1:14">
      <c r="A25" s="12" t="s">
        <v>929</v>
      </c>
      <c r="B25" s="13"/>
      <c r="C25" s="13"/>
      <c r="D25" s="14"/>
      <c r="E25" s="15"/>
      <c r="F25" s="33"/>
      <c r="G25" s="15">
        <f>SUM(G8:G24)</f>
        <v>0</v>
      </c>
      <c r="H25" s="15">
        <f>SUM(H8:H24)</f>
        <v>0</v>
      </c>
      <c r="I25" s="33"/>
      <c r="J25" s="15"/>
      <c r="K25" s="36"/>
      <c r="L25" s="15">
        <f>SUM(L8:L24)</f>
        <v>0</v>
      </c>
      <c r="M25" s="578" t="str">
        <f t="shared" si="1"/>
        <v/>
      </c>
      <c r="N25" s="13"/>
    </row>
    <row r="26" spans="1:14">
      <c r="A26" s="12" t="s">
        <v>930</v>
      </c>
      <c r="B26" s="13"/>
      <c r="C26" s="13"/>
      <c r="D26" s="14"/>
      <c r="E26" s="15"/>
      <c r="F26" s="33"/>
      <c r="G26" s="15">
        <f>H25</f>
        <v>0</v>
      </c>
      <c r="H26" s="15"/>
      <c r="I26" s="33"/>
      <c r="J26" s="15"/>
      <c r="K26" s="36"/>
      <c r="L26" s="15"/>
      <c r="M26" s="578"/>
      <c r="N26" s="13"/>
    </row>
    <row r="27" customHeight="1" spans="1:14">
      <c r="A27" s="24" t="s">
        <v>931</v>
      </c>
      <c r="B27" s="56"/>
      <c r="C27" s="56"/>
      <c r="D27" s="25"/>
      <c r="E27" s="25"/>
      <c r="F27" s="32"/>
      <c r="G27" s="32">
        <f>G25-G26</f>
        <v>0</v>
      </c>
      <c r="H27" s="32"/>
      <c r="I27" s="32"/>
      <c r="J27" s="32"/>
      <c r="K27" s="26"/>
      <c r="L27" s="32">
        <f>L25-L26</f>
        <v>0</v>
      </c>
      <c r="M27" s="578" t="str">
        <f>IF(G27-H27=0,"",(L27-G27+H27)/(G27-H27)*100)</f>
        <v/>
      </c>
      <c r="N27" s="28"/>
    </row>
    <row r="28" customHeight="1" spans="1:15">
      <c r="A28" s="3" t="str">
        <f>基本信息输入表!$K$6&amp;"填表人："&amp;基本信息输入表!$M$35</f>
        <v>被评估单位填表人：阎丽红</v>
      </c>
      <c r="L28" s="3" t="str">
        <f>"评估人员："&amp;基本信息输入表!$Q$35</f>
        <v>评估人员：孙艳平</v>
      </c>
      <c r="O28" s="23" t="s">
        <v>439</v>
      </c>
    </row>
    <row r="29" customHeight="1" spans="1:1">
      <c r="A29" s="3" t="str">
        <f>"填表日期："&amp;YEAR(基本信息输入表!$O$35)&amp;"年"&amp;MONTH(基本信息输入表!$O$35)&amp;"月"&amp;DAY(基本信息输入表!$O$35)&amp;"日"</f>
        <v>填表日期：2020年4月25日</v>
      </c>
    </row>
    <row r="30" customHeight="1" spans="15:15">
      <c r="O30" s="23"/>
    </row>
  </sheetData>
  <mergeCells count="16">
    <mergeCell ref="A2:N2"/>
    <mergeCell ref="A3:N3"/>
    <mergeCell ref="F6:G6"/>
    <mergeCell ref="J6:L6"/>
    <mergeCell ref="A25:D25"/>
    <mergeCell ref="A26:D26"/>
    <mergeCell ref="A27:D27"/>
    <mergeCell ref="A6:A7"/>
    <mergeCell ref="B6:B7"/>
    <mergeCell ref="C6:C7"/>
    <mergeCell ref="D6:D7"/>
    <mergeCell ref="E6:E7"/>
    <mergeCell ref="H6:H7"/>
    <mergeCell ref="I6:I7"/>
    <mergeCell ref="M6:M7"/>
    <mergeCell ref="N6:N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5"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G40"/>
  <sheetViews>
    <sheetView showGridLines="0" zoomScale="85" zoomScaleNormal="85" workbookViewId="0">
      <selection activeCell="AA34" sqref="AA34"/>
    </sheetView>
  </sheetViews>
  <sheetFormatPr defaultColWidth="9" defaultRowHeight="12.75"/>
  <cols>
    <col min="1" max="1" width="5.75" style="695" customWidth="1"/>
    <col min="2" max="2" width="13.125" style="695" customWidth="1"/>
    <col min="3" max="3" width="22.25" style="695" customWidth="1"/>
    <col min="4" max="4" width="11.375" style="695" customWidth="1"/>
    <col min="5" max="6" width="8" style="695" customWidth="1"/>
    <col min="7" max="7" width="4.75" style="695" customWidth="1"/>
    <col min="8" max="9" width="8" style="756" customWidth="1"/>
    <col min="10" max="12" width="11.375" style="695" customWidth="1"/>
    <col min="13" max="13" width="9.625" style="695" customWidth="1"/>
    <col min="14" max="15" width="4.75" style="695" customWidth="1"/>
    <col min="16" max="16" width="8" style="695" customWidth="1"/>
    <col min="17" max="17" width="6.375" style="695" customWidth="1"/>
    <col min="18" max="18" width="8.875" style="695" customWidth="1"/>
    <col min="19" max="19" width="4.75" style="695" customWidth="1"/>
    <col min="20" max="20" width="8.25" style="695" customWidth="1"/>
    <col min="21" max="21" width="11.625" style="695" customWidth="1"/>
    <col min="22" max="23" width="10.625" style="695" customWidth="1"/>
    <col min="24" max="24" width="7.875" style="695" customWidth="1"/>
    <col min="25" max="25" width="16.75" style="695" customWidth="1"/>
    <col min="26" max="26" width="11.625" style="727" customWidth="1"/>
    <col min="27" max="254" width="9" style="695"/>
    <col min="255" max="255" width="6.5" style="695" customWidth="1"/>
    <col min="256" max="256" width="13.25" style="695" customWidth="1"/>
    <col min="257" max="258" width="12.625" style="695" customWidth="1"/>
    <col min="259" max="259" width="15.875" style="695" customWidth="1"/>
    <col min="260" max="260" width="10" style="695" customWidth="1"/>
    <col min="261" max="261" width="9" style="695"/>
    <col min="262" max="262" width="9.125" style="695" customWidth="1"/>
    <col min="263" max="263" width="10" style="695" customWidth="1"/>
    <col min="264" max="264" width="11.375" style="695" customWidth="1"/>
    <col min="265" max="265" width="17.875" style="695" customWidth="1"/>
    <col min="266" max="266" width="14.125" style="695" customWidth="1"/>
    <col min="267" max="267" width="32" style="695" customWidth="1"/>
    <col min="268" max="269" width="9.125" style="695" customWidth="1"/>
    <col min="270" max="270" width="9" style="695"/>
    <col min="271" max="271" width="9.125" style="695" customWidth="1"/>
    <col min="272" max="272" width="9" style="695"/>
    <col min="273" max="273" width="9.125" style="695" customWidth="1"/>
    <col min="274" max="274" width="13.875" style="695" customWidth="1"/>
    <col min="275" max="275" width="12.5" style="695" customWidth="1"/>
    <col min="276" max="278" width="13.75" style="695" customWidth="1"/>
    <col min="279" max="279" width="15.625" style="695" customWidth="1"/>
    <col min="280" max="280" width="9.125" style="695" customWidth="1"/>
    <col min="281" max="281" width="22" style="695" customWidth="1"/>
    <col min="282" max="282" width="11.625" style="695" customWidth="1"/>
    <col min="283" max="510" width="9" style="695"/>
    <col min="511" max="511" width="6.5" style="695" customWidth="1"/>
    <col min="512" max="512" width="13.25" style="695" customWidth="1"/>
    <col min="513" max="514" width="12.625" style="695" customWidth="1"/>
    <col min="515" max="515" width="15.875" style="695" customWidth="1"/>
    <col min="516" max="516" width="10" style="695" customWidth="1"/>
    <col min="517" max="517" width="9" style="695"/>
    <col min="518" max="518" width="9.125" style="695" customWidth="1"/>
    <col min="519" max="519" width="10" style="695" customWidth="1"/>
    <col min="520" max="520" width="11.375" style="695" customWidth="1"/>
    <col min="521" max="521" width="17.875" style="695" customWidth="1"/>
    <col min="522" max="522" width="14.125" style="695" customWidth="1"/>
    <col min="523" max="523" width="32" style="695" customWidth="1"/>
    <col min="524" max="525" width="9.125" style="695" customWidth="1"/>
    <col min="526" max="526" width="9" style="695"/>
    <col min="527" max="527" width="9.125" style="695" customWidth="1"/>
    <col min="528" max="528" width="9" style="695"/>
    <col min="529" max="529" width="9.125" style="695" customWidth="1"/>
    <col min="530" max="530" width="13.875" style="695" customWidth="1"/>
    <col min="531" max="531" width="12.5" style="695" customWidth="1"/>
    <col min="532" max="534" width="13.75" style="695" customWidth="1"/>
    <col min="535" max="535" width="15.625" style="695" customWidth="1"/>
    <col min="536" max="536" width="9.125" style="695" customWidth="1"/>
    <col min="537" max="537" width="22" style="695" customWidth="1"/>
    <col min="538" max="538" width="11.625" style="695" customWidth="1"/>
    <col min="539" max="766" width="9" style="695"/>
    <col min="767" max="767" width="6.5" style="695" customWidth="1"/>
    <col min="768" max="768" width="13.25" style="695" customWidth="1"/>
    <col min="769" max="770" width="12.625" style="695" customWidth="1"/>
    <col min="771" max="771" width="15.875" style="695" customWidth="1"/>
    <col min="772" max="772" width="10" style="695" customWidth="1"/>
    <col min="773" max="773" width="9" style="695"/>
    <col min="774" max="774" width="9.125" style="695" customWidth="1"/>
    <col min="775" max="775" width="10" style="695" customWidth="1"/>
    <col min="776" max="776" width="11.375" style="695" customWidth="1"/>
    <col min="777" max="777" width="17.875" style="695" customWidth="1"/>
    <col min="778" max="778" width="14.125" style="695" customWidth="1"/>
    <col min="779" max="779" width="32" style="695" customWidth="1"/>
    <col min="780" max="781" width="9.125" style="695" customWidth="1"/>
    <col min="782" max="782" width="9" style="695"/>
    <col min="783" max="783" width="9.125" style="695" customWidth="1"/>
    <col min="784" max="784" width="9" style="695"/>
    <col min="785" max="785" width="9.125" style="695" customWidth="1"/>
    <col min="786" max="786" width="13.875" style="695" customWidth="1"/>
    <col min="787" max="787" width="12.5" style="695" customWidth="1"/>
    <col min="788" max="790" width="13.75" style="695" customWidth="1"/>
    <col min="791" max="791" width="15.625" style="695" customWidth="1"/>
    <col min="792" max="792" width="9.125" style="695" customWidth="1"/>
    <col min="793" max="793" width="22" style="695" customWidth="1"/>
    <col min="794" max="794" width="11.625" style="695" customWidth="1"/>
    <col min="795" max="1022" width="9" style="695"/>
    <col min="1023" max="1023" width="6.5" style="695" customWidth="1"/>
    <col min="1024" max="1024" width="13.25" style="695" customWidth="1"/>
    <col min="1025" max="1026" width="12.625" style="695" customWidth="1"/>
    <col min="1027" max="1027" width="15.875" style="695" customWidth="1"/>
    <col min="1028" max="1028" width="10" style="695" customWidth="1"/>
    <col min="1029" max="1029" width="9" style="695"/>
    <col min="1030" max="1030" width="9.125" style="695" customWidth="1"/>
    <col min="1031" max="1031" width="10" style="695" customWidth="1"/>
    <col min="1032" max="1032" width="11.375" style="695" customWidth="1"/>
    <col min="1033" max="1033" width="17.875" style="695" customWidth="1"/>
    <col min="1034" max="1034" width="14.125" style="695" customWidth="1"/>
    <col min="1035" max="1035" width="32" style="695" customWidth="1"/>
    <col min="1036" max="1037" width="9.125" style="695" customWidth="1"/>
    <col min="1038" max="1038" width="9" style="695"/>
    <col min="1039" max="1039" width="9.125" style="695" customWidth="1"/>
    <col min="1040" max="1040" width="9" style="695"/>
    <col min="1041" max="1041" width="9.125" style="695" customWidth="1"/>
    <col min="1042" max="1042" width="13.875" style="695" customWidth="1"/>
    <col min="1043" max="1043" width="12.5" style="695" customWidth="1"/>
    <col min="1044" max="1046" width="13.75" style="695" customWidth="1"/>
    <col min="1047" max="1047" width="15.625" style="695" customWidth="1"/>
    <col min="1048" max="1048" width="9.125" style="695" customWidth="1"/>
    <col min="1049" max="1049" width="22" style="695" customWidth="1"/>
    <col min="1050" max="1050" width="11.625" style="695" customWidth="1"/>
    <col min="1051" max="1278" width="9" style="695"/>
    <col min="1279" max="1279" width="6.5" style="695" customWidth="1"/>
    <col min="1280" max="1280" width="13.25" style="695" customWidth="1"/>
    <col min="1281" max="1282" width="12.625" style="695" customWidth="1"/>
    <col min="1283" max="1283" width="15.875" style="695" customWidth="1"/>
    <col min="1284" max="1284" width="10" style="695" customWidth="1"/>
    <col min="1285" max="1285" width="9" style="695"/>
    <col min="1286" max="1286" width="9.125" style="695" customWidth="1"/>
    <col min="1287" max="1287" width="10" style="695" customWidth="1"/>
    <col min="1288" max="1288" width="11.375" style="695" customWidth="1"/>
    <col min="1289" max="1289" width="17.875" style="695" customWidth="1"/>
    <col min="1290" max="1290" width="14.125" style="695" customWidth="1"/>
    <col min="1291" max="1291" width="32" style="695" customWidth="1"/>
    <col min="1292" max="1293" width="9.125" style="695" customWidth="1"/>
    <col min="1294" max="1294" width="9" style="695"/>
    <col min="1295" max="1295" width="9.125" style="695" customWidth="1"/>
    <col min="1296" max="1296" width="9" style="695"/>
    <col min="1297" max="1297" width="9.125" style="695" customWidth="1"/>
    <col min="1298" max="1298" width="13.875" style="695" customWidth="1"/>
    <col min="1299" max="1299" width="12.5" style="695" customWidth="1"/>
    <col min="1300" max="1302" width="13.75" style="695" customWidth="1"/>
    <col min="1303" max="1303" width="15.625" style="695" customWidth="1"/>
    <col min="1304" max="1304" width="9.125" style="695" customWidth="1"/>
    <col min="1305" max="1305" width="22" style="695" customWidth="1"/>
    <col min="1306" max="1306" width="11.625" style="695" customWidth="1"/>
    <col min="1307" max="1534" width="9" style="695"/>
    <col min="1535" max="1535" width="6.5" style="695" customWidth="1"/>
    <col min="1536" max="1536" width="13.25" style="695" customWidth="1"/>
    <col min="1537" max="1538" width="12.625" style="695" customWidth="1"/>
    <col min="1539" max="1539" width="15.875" style="695" customWidth="1"/>
    <col min="1540" max="1540" width="10" style="695" customWidth="1"/>
    <col min="1541" max="1541" width="9" style="695"/>
    <col min="1542" max="1542" width="9.125" style="695" customWidth="1"/>
    <col min="1543" max="1543" width="10" style="695" customWidth="1"/>
    <col min="1544" max="1544" width="11.375" style="695" customWidth="1"/>
    <col min="1545" max="1545" width="17.875" style="695" customWidth="1"/>
    <col min="1546" max="1546" width="14.125" style="695" customWidth="1"/>
    <col min="1547" max="1547" width="32" style="695" customWidth="1"/>
    <col min="1548" max="1549" width="9.125" style="695" customWidth="1"/>
    <col min="1550" max="1550" width="9" style="695"/>
    <col min="1551" max="1551" width="9.125" style="695" customWidth="1"/>
    <col min="1552" max="1552" width="9" style="695"/>
    <col min="1553" max="1553" width="9.125" style="695" customWidth="1"/>
    <col min="1554" max="1554" width="13.875" style="695" customWidth="1"/>
    <col min="1555" max="1555" width="12.5" style="695" customWidth="1"/>
    <col min="1556" max="1558" width="13.75" style="695" customWidth="1"/>
    <col min="1559" max="1559" width="15.625" style="695" customWidth="1"/>
    <col min="1560" max="1560" width="9.125" style="695" customWidth="1"/>
    <col min="1561" max="1561" width="22" style="695" customWidth="1"/>
    <col min="1562" max="1562" width="11.625" style="695" customWidth="1"/>
    <col min="1563" max="1790" width="9" style="695"/>
    <col min="1791" max="1791" width="6.5" style="695" customWidth="1"/>
    <col min="1792" max="1792" width="13.25" style="695" customWidth="1"/>
    <col min="1793" max="1794" width="12.625" style="695" customWidth="1"/>
    <col min="1795" max="1795" width="15.875" style="695" customWidth="1"/>
    <col min="1796" max="1796" width="10" style="695" customWidth="1"/>
    <col min="1797" max="1797" width="9" style="695"/>
    <col min="1798" max="1798" width="9.125" style="695" customWidth="1"/>
    <col min="1799" max="1799" width="10" style="695" customWidth="1"/>
    <col min="1800" max="1800" width="11.375" style="695" customWidth="1"/>
    <col min="1801" max="1801" width="17.875" style="695" customWidth="1"/>
    <col min="1802" max="1802" width="14.125" style="695" customWidth="1"/>
    <col min="1803" max="1803" width="32" style="695" customWidth="1"/>
    <col min="1804" max="1805" width="9.125" style="695" customWidth="1"/>
    <col min="1806" max="1806" width="9" style="695"/>
    <col min="1807" max="1807" width="9.125" style="695" customWidth="1"/>
    <col min="1808" max="1808" width="9" style="695"/>
    <col min="1809" max="1809" width="9.125" style="695" customWidth="1"/>
    <col min="1810" max="1810" width="13.875" style="695" customWidth="1"/>
    <col min="1811" max="1811" width="12.5" style="695" customWidth="1"/>
    <col min="1812" max="1814" width="13.75" style="695" customWidth="1"/>
    <col min="1815" max="1815" width="15.625" style="695" customWidth="1"/>
    <col min="1816" max="1816" width="9.125" style="695" customWidth="1"/>
    <col min="1817" max="1817" width="22" style="695" customWidth="1"/>
    <col min="1818" max="1818" width="11.625" style="695" customWidth="1"/>
    <col min="1819" max="2046" width="9" style="695"/>
    <col min="2047" max="2047" width="6.5" style="695" customWidth="1"/>
    <col min="2048" max="2048" width="13.25" style="695" customWidth="1"/>
    <col min="2049" max="2050" width="12.625" style="695" customWidth="1"/>
    <col min="2051" max="2051" width="15.875" style="695" customWidth="1"/>
    <col min="2052" max="2052" width="10" style="695" customWidth="1"/>
    <col min="2053" max="2053" width="9" style="695"/>
    <col min="2054" max="2054" width="9.125" style="695" customWidth="1"/>
    <col min="2055" max="2055" width="10" style="695" customWidth="1"/>
    <col min="2056" max="2056" width="11.375" style="695" customWidth="1"/>
    <col min="2057" max="2057" width="17.875" style="695" customWidth="1"/>
    <col min="2058" max="2058" width="14.125" style="695" customWidth="1"/>
    <col min="2059" max="2059" width="32" style="695" customWidth="1"/>
    <col min="2060" max="2061" width="9.125" style="695" customWidth="1"/>
    <col min="2062" max="2062" width="9" style="695"/>
    <col min="2063" max="2063" width="9.125" style="695" customWidth="1"/>
    <col min="2064" max="2064" width="9" style="695"/>
    <col min="2065" max="2065" width="9.125" style="695" customWidth="1"/>
    <col min="2066" max="2066" width="13.875" style="695" customWidth="1"/>
    <col min="2067" max="2067" width="12.5" style="695" customWidth="1"/>
    <col min="2068" max="2070" width="13.75" style="695" customWidth="1"/>
    <col min="2071" max="2071" width="15.625" style="695" customWidth="1"/>
    <col min="2072" max="2072" width="9.125" style="695" customWidth="1"/>
    <col min="2073" max="2073" width="22" style="695" customWidth="1"/>
    <col min="2074" max="2074" width="11.625" style="695" customWidth="1"/>
    <col min="2075" max="2302" width="9" style="695"/>
    <col min="2303" max="2303" width="6.5" style="695" customWidth="1"/>
    <col min="2304" max="2304" width="13.25" style="695" customWidth="1"/>
    <col min="2305" max="2306" width="12.625" style="695" customWidth="1"/>
    <col min="2307" max="2307" width="15.875" style="695" customWidth="1"/>
    <col min="2308" max="2308" width="10" style="695" customWidth="1"/>
    <col min="2309" max="2309" width="9" style="695"/>
    <col min="2310" max="2310" width="9.125" style="695" customWidth="1"/>
    <col min="2311" max="2311" width="10" style="695" customWidth="1"/>
    <col min="2312" max="2312" width="11.375" style="695" customWidth="1"/>
    <col min="2313" max="2313" width="17.875" style="695" customWidth="1"/>
    <col min="2314" max="2314" width="14.125" style="695" customWidth="1"/>
    <col min="2315" max="2315" width="32" style="695" customWidth="1"/>
    <col min="2316" max="2317" width="9.125" style="695" customWidth="1"/>
    <col min="2318" max="2318" width="9" style="695"/>
    <col min="2319" max="2319" width="9.125" style="695" customWidth="1"/>
    <col min="2320" max="2320" width="9" style="695"/>
    <col min="2321" max="2321" width="9.125" style="695" customWidth="1"/>
    <col min="2322" max="2322" width="13.875" style="695" customWidth="1"/>
    <col min="2323" max="2323" width="12.5" style="695" customWidth="1"/>
    <col min="2324" max="2326" width="13.75" style="695" customWidth="1"/>
    <col min="2327" max="2327" width="15.625" style="695" customWidth="1"/>
    <col min="2328" max="2328" width="9.125" style="695" customWidth="1"/>
    <col min="2329" max="2329" width="22" style="695" customWidth="1"/>
    <col min="2330" max="2330" width="11.625" style="695" customWidth="1"/>
    <col min="2331" max="2558" width="9" style="695"/>
    <col min="2559" max="2559" width="6.5" style="695" customWidth="1"/>
    <col min="2560" max="2560" width="13.25" style="695" customWidth="1"/>
    <col min="2561" max="2562" width="12.625" style="695" customWidth="1"/>
    <col min="2563" max="2563" width="15.875" style="695" customWidth="1"/>
    <col min="2564" max="2564" width="10" style="695" customWidth="1"/>
    <col min="2565" max="2565" width="9" style="695"/>
    <col min="2566" max="2566" width="9.125" style="695" customWidth="1"/>
    <col min="2567" max="2567" width="10" style="695" customWidth="1"/>
    <col min="2568" max="2568" width="11.375" style="695" customWidth="1"/>
    <col min="2569" max="2569" width="17.875" style="695" customWidth="1"/>
    <col min="2570" max="2570" width="14.125" style="695" customWidth="1"/>
    <col min="2571" max="2571" width="32" style="695" customWidth="1"/>
    <col min="2572" max="2573" width="9.125" style="695" customWidth="1"/>
    <col min="2574" max="2574" width="9" style="695"/>
    <col min="2575" max="2575" width="9.125" style="695" customWidth="1"/>
    <col min="2576" max="2576" width="9" style="695"/>
    <col min="2577" max="2577" width="9.125" style="695" customWidth="1"/>
    <col min="2578" max="2578" width="13.875" style="695" customWidth="1"/>
    <col min="2579" max="2579" width="12.5" style="695" customWidth="1"/>
    <col min="2580" max="2582" width="13.75" style="695" customWidth="1"/>
    <col min="2583" max="2583" width="15.625" style="695" customWidth="1"/>
    <col min="2584" max="2584" width="9.125" style="695" customWidth="1"/>
    <col min="2585" max="2585" width="22" style="695" customWidth="1"/>
    <col min="2586" max="2586" width="11.625" style="695" customWidth="1"/>
    <col min="2587" max="2814" width="9" style="695"/>
    <col min="2815" max="2815" width="6.5" style="695" customWidth="1"/>
    <col min="2816" max="2816" width="13.25" style="695" customWidth="1"/>
    <col min="2817" max="2818" width="12.625" style="695" customWidth="1"/>
    <col min="2819" max="2819" width="15.875" style="695" customWidth="1"/>
    <col min="2820" max="2820" width="10" style="695" customWidth="1"/>
    <col min="2821" max="2821" width="9" style="695"/>
    <col min="2822" max="2822" width="9.125" style="695" customWidth="1"/>
    <col min="2823" max="2823" width="10" style="695" customWidth="1"/>
    <col min="2824" max="2824" width="11.375" style="695" customWidth="1"/>
    <col min="2825" max="2825" width="17.875" style="695" customWidth="1"/>
    <col min="2826" max="2826" width="14.125" style="695" customWidth="1"/>
    <col min="2827" max="2827" width="32" style="695" customWidth="1"/>
    <col min="2828" max="2829" width="9.125" style="695" customWidth="1"/>
    <col min="2830" max="2830" width="9" style="695"/>
    <col min="2831" max="2831" width="9.125" style="695" customWidth="1"/>
    <col min="2832" max="2832" width="9" style="695"/>
    <col min="2833" max="2833" width="9.125" style="695" customWidth="1"/>
    <col min="2834" max="2834" width="13.875" style="695" customWidth="1"/>
    <col min="2835" max="2835" width="12.5" style="695" customWidth="1"/>
    <col min="2836" max="2838" width="13.75" style="695" customWidth="1"/>
    <col min="2839" max="2839" width="15.625" style="695" customWidth="1"/>
    <col min="2840" max="2840" width="9.125" style="695" customWidth="1"/>
    <col min="2841" max="2841" width="22" style="695" customWidth="1"/>
    <col min="2842" max="2842" width="11.625" style="695" customWidth="1"/>
    <col min="2843" max="3070" width="9" style="695"/>
    <col min="3071" max="3071" width="6.5" style="695" customWidth="1"/>
    <col min="3072" max="3072" width="13.25" style="695" customWidth="1"/>
    <col min="3073" max="3074" width="12.625" style="695" customWidth="1"/>
    <col min="3075" max="3075" width="15.875" style="695" customWidth="1"/>
    <col min="3076" max="3076" width="10" style="695" customWidth="1"/>
    <col min="3077" max="3077" width="9" style="695"/>
    <col min="3078" max="3078" width="9.125" style="695" customWidth="1"/>
    <col min="3079" max="3079" width="10" style="695" customWidth="1"/>
    <col min="3080" max="3080" width="11.375" style="695" customWidth="1"/>
    <col min="3081" max="3081" width="17.875" style="695" customWidth="1"/>
    <col min="3082" max="3082" width="14.125" style="695" customWidth="1"/>
    <col min="3083" max="3083" width="32" style="695" customWidth="1"/>
    <col min="3084" max="3085" width="9.125" style="695" customWidth="1"/>
    <col min="3086" max="3086" width="9" style="695"/>
    <col min="3087" max="3087" width="9.125" style="695" customWidth="1"/>
    <col min="3088" max="3088" width="9" style="695"/>
    <col min="3089" max="3089" width="9.125" style="695" customWidth="1"/>
    <col min="3090" max="3090" width="13.875" style="695" customWidth="1"/>
    <col min="3091" max="3091" width="12.5" style="695" customWidth="1"/>
    <col min="3092" max="3094" width="13.75" style="695" customWidth="1"/>
    <col min="3095" max="3095" width="15.625" style="695" customWidth="1"/>
    <col min="3096" max="3096" width="9.125" style="695" customWidth="1"/>
    <col min="3097" max="3097" width="22" style="695" customWidth="1"/>
    <col min="3098" max="3098" width="11.625" style="695" customWidth="1"/>
    <col min="3099" max="3326" width="9" style="695"/>
    <col min="3327" max="3327" width="6.5" style="695" customWidth="1"/>
    <col min="3328" max="3328" width="13.25" style="695" customWidth="1"/>
    <col min="3329" max="3330" width="12.625" style="695" customWidth="1"/>
    <col min="3331" max="3331" width="15.875" style="695" customWidth="1"/>
    <col min="3332" max="3332" width="10" style="695" customWidth="1"/>
    <col min="3333" max="3333" width="9" style="695"/>
    <col min="3334" max="3334" width="9.125" style="695" customWidth="1"/>
    <col min="3335" max="3335" width="10" style="695" customWidth="1"/>
    <col min="3336" max="3336" width="11.375" style="695" customWidth="1"/>
    <col min="3337" max="3337" width="17.875" style="695" customWidth="1"/>
    <col min="3338" max="3338" width="14.125" style="695" customWidth="1"/>
    <col min="3339" max="3339" width="32" style="695" customWidth="1"/>
    <col min="3340" max="3341" width="9.125" style="695" customWidth="1"/>
    <col min="3342" max="3342" width="9" style="695"/>
    <col min="3343" max="3343" width="9.125" style="695" customWidth="1"/>
    <col min="3344" max="3344" width="9" style="695"/>
    <col min="3345" max="3345" width="9.125" style="695" customWidth="1"/>
    <col min="3346" max="3346" width="13.875" style="695" customWidth="1"/>
    <col min="3347" max="3347" width="12.5" style="695" customWidth="1"/>
    <col min="3348" max="3350" width="13.75" style="695" customWidth="1"/>
    <col min="3351" max="3351" width="15.625" style="695" customWidth="1"/>
    <col min="3352" max="3352" width="9.125" style="695" customWidth="1"/>
    <col min="3353" max="3353" width="22" style="695" customWidth="1"/>
    <col min="3354" max="3354" width="11.625" style="695" customWidth="1"/>
    <col min="3355" max="3582" width="9" style="695"/>
    <col min="3583" max="3583" width="6.5" style="695" customWidth="1"/>
    <col min="3584" max="3584" width="13.25" style="695" customWidth="1"/>
    <col min="3585" max="3586" width="12.625" style="695" customWidth="1"/>
    <col min="3587" max="3587" width="15.875" style="695" customWidth="1"/>
    <col min="3588" max="3588" width="10" style="695" customWidth="1"/>
    <col min="3589" max="3589" width="9" style="695"/>
    <col min="3590" max="3590" width="9.125" style="695" customWidth="1"/>
    <col min="3591" max="3591" width="10" style="695" customWidth="1"/>
    <col min="3592" max="3592" width="11.375" style="695" customWidth="1"/>
    <col min="3593" max="3593" width="17.875" style="695" customWidth="1"/>
    <col min="3594" max="3594" width="14.125" style="695" customWidth="1"/>
    <col min="3595" max="3595" width="32" style="695" customWidth="1"/>
    <col min="3596" max="3597" width="9.125" style="695" customWidth="1"/>
    <col min="3598" max="3598" width="9" style="695"/>
    <col min="3599" max="3599" width="9.125" style="695" customWidth="1"/>
    <col min="3600" max="3600" width="9" style="695"/>
    <col min="3601" max="3601" width="9.125" style="695" customWidth="1"/>
    <col min="3602" max="3602" width="13.875" style="695" customWidth="1"/>
    <col min="3603" max="3603" width="12.5" style="695" customWidth="1"/>
    <col min="3604" max="3606" width="13.75" style="695" customWidth="1"/>
    <col min="3607" max="3607" width="15.625" style="695" customWidth="1"/>
    <col min="3608" max="3608" width="9.125" style="695" customWidth="1"/>
    <col min="3609" max="3609" width="22" style="695" customWidth="1"/>
    <col min="3610" max="3610" width="11.625" style="695" customWidth="1"/>
    <col min="3611" max="3838" width="9" style="695"/>
    <col min="3839" max="3839" width="6.5" style="695" customWidth="1"/>
    <col min="3840" max="3840" width="13.25" style="695" customWidth="1"/>
    <col min="3841" max="3842" width="12.625" style="695" customWidth="1"/>
    <col min="3843" max="3843" width="15.875" style="695" customWidth="1"/>
    <col min="3844" max="3844" width="10" style="695" customWidth="1"/>
    <col min="3845" max="3845" width="9" style="695"/>
    <col min="3846" max="3846" width="9.125" style="695" customWidth="1"/>
    <col min="3847" max="3847" width="10" style="695" customWidth="1"/>
    <col min="3848" max="3848" width="11.375" style="695" customWidth="1"/>
    <col min="3849" max="3849" width="17.875" style="695" customWidth="1"/>
    <col min="3850" max="3850" width="14.125" style="695" customWidth="1"/>
    <col min="3851" max="3851" width="32" style="695" customWidth="1"/>
    <col min="3852" max="3853" width="9.125" style="695" customWidth="1"/>
    <col min="3854" max="3854" width="9" style="695"/>
    <col min="3855" max="3855" width="9.125" style="695" customWidth="1"/>
    <col min="3856" max="3856" width="9" style="695"/>
    <col min="3857" max="3857" width="9.125" style="695" customWidth="1"/>
    <col min="3858" max="3858" width="13.875" style="695" customWidth="1"/>
    <col min="3859" max="3859" width="12.5" style="695" customWidth="1"/>
    <col min="3860" max="3862" width="13.75" style="695" customWidth="1"/>
    <col min="3863" max="3863" width="15.625" style="695" customWidth="1"/>
    <col min="3864" max="3864" width="9.125" style="695" customWidth="1"/>
    <col min="3865" max="3865" width="22" style="695" customWidth="1"/>
    <col min="3866" max="3866" width="11.625" style="695" customWidth="1"/>
    <col min="3867" max="4094" width="9" style="695"/>
    <col min="4095" max="4095" width="6.5" style="695" customWidth="1"/>
    <col min="4096" max="4096" width="13.25" style="695" customWidth="1"/>
    <col min="4097" max="4098" width="12.625" style="695" customWidth="1"/>
    <col min="4099" max="4099" width="15.875" style="695" customWidth="1"/>
    <col min="4100" max="4100" width="10" style="695" customWidth="1"/>
    <col min="4101" max="4101" width="9" style="695"/>
    <col min="4102" max="4102" width="9.125" style="695" customWidth="1"/>
    <col min="4103" max="4103" width="10" style="695" customWidth="1"/>
    <col min="4104" max="4104" width="11.375" style="695" customWidth="1"/>
    <col min="4105" max="4105" width="17.875" style="695" customWidth="1"/>
    <col min="4106" max="4106" width="14.125" style="695" customWidth="1"/>
    <col min="4107" max="4107" width="32" style="695" customWidth="1"/>
    <col min="4108" max="4109" width="9.125" style="695" customWidth="1"/>
    <col min="4110" max="4110" width="9" style="695"/>
    <col min="4111" max="4111" width="9.125" style="695" customWidth="1"/>
    <col min="4112" max="4112" width="9" style="695"/>
    <col min="4113" max="4113" width="9.125" style="695" customWidth="1"/>
    <col min="4114" max="4114" width="13.875" style="695" customWidth="1"/>
    <col min="4115" max="4115" width="12.5" style="695" customWidth="1"/>
    <col min="4116" max="4118" width="13.75" style="695" customWidth="1"/>
    <col min="4119" max="4119" width="15.625" style="695" customWidth="1"/>
    <col min="4120" max="4120" width="9.125" style="695" customWidth="1"/>
    <col min="4121" max="4121" width="22" style="695" customWidth="1"/>
    <col min="4122" max="4122" width="11.625" style="695" customWidth="1"/>
    <col min="4123" max="4350" width="9" style="695"/>
    <col min="4351" max="4351" width="6.5" style="695" customWidth="1"/>
    <col min="4352" max="4352" width="13.25" style="695" customWidth="1"/>
    <col min="4353" max="4354" width="12.625" style="695" customWidth="1"/>
    <col min="4355" max="4355" width="15.875" style="695" customWidth="1"/>
    <col min="4356" max="4356" width="10" style="695" customWidth="1"/>
    <col min="4357" max="4357" width="9" style="695"/>
    <col min="4358" max="4358" width="9.125" style="695" customWidth="1"/>
    <col min="4359" max="4359" width="10" style="695" customWidth="1"/>
    <col min="4360" max="4360" width="11.375" style="695" customWidth="1"/>
    <col min="4361" max="4361" width="17.875" style="695" customWidth="1"/>
    <col min="4362" max="4362" width="14.125" style="695" customWidth="1"/>
    <col min="4363" max="4363" width="32" style="695" customWidth="1"/>
    <col min="4364" max="4365" width="9.125" style="695" customWidth="1"/>
    <col min="4366" max="4366" width="9" style="695"/>
    <col min="4367" max="4367" width="9.125" style="695" customWidth="1"/>
    <col min="4368" max="4368" width="9" style="695"/>
    <col min="4369" max="4369" width="9.125" style="695" customWidth="1"/>
    <col min="4370" max="4370" width="13.875" style="695" customWidth="1"/>
    <col min="4371" max="4371" width="12.5" style="695" customWidth="1"/>
    <col min="4372" max="4374" width="13.75" style="695" customWidth="1"/>
    <col min="4375" max="4375" width="15.625" style="695" customWidth="1"/>
    <col min="4376" max="4376" width="9.125" style="695" customWidth="1"/>
    <col min="4377" max="4377" width="22" style="695" customWidth="1"/>
    <col min="4378" max="4378" width="11.625" style="695" customWidth="1"/>
    <col min="4379" max="4606" width="9" style="695"/>
    <col min="4607" max="4607" width="6.5" style="695" customWidth="1"/>
    <col min="4608" max="4608" width="13.25" style="695" customWidth="1"/>
    <col min="4609" max="4610" width="12.625" style="695" customWidth="1"/>
    <col min="4611" max="4611" width="15.875" style="695" customWidth="1"/>
    <col min="4612" max="4612" width="10" style="695" customWidth="1"/>
    <col min="4613" max="4613" width="9" style="695"/>
    <col min="4614" max="4614" width="9.125" style="695" customWidth="1"/>
    <col min="4615" max="4615" width="10" style="695" customWidth="1"/>
    <col min="4616" max="4616" width="11.375" style="695" customWidth="1"/>
    <col min="4617" max="4617" width="17.875" style="695" customWidth="1"/>
    <col min="4618" max="4618" width="14.125" style="695" customWidth="1"/>
    <col min="4619" max="4619" width="32" style="695" customWidth="1"/>
    <col min="4620" max="4621" width="9.125" style="695" customWidth="1"/>
    <col min="4622" max="4622" width="9" style="695"/>
    <col min="4623" max="4623" width="9.125" style="695" customWidth="1"/>
    <col min="4624" max="4624" width="9" style="695"/>
    <col min="4625" max="4625" width="9.125" style="695" customWidth="1"/>
    <col min="4626" max="4626" width="13.875" style="695" customWidth="1"/>
    <col min="4627" max="4627" width="12.5" style="695" customWidth="1"/>
    <col min="4628" max="4630" width="13.75" style="695" customWidth="1"/>
    <col min="4631" max="4631" width="15.625" style="695" customWidth="1"/>
    <col min="4632" max="4632" width="9.125" style="695" customWidth="1"/>
    <col min="4633" max="4633" width="22" style="695" customWidth="1"/>
    <col min="4634" max="4634" width="11.625" style="695" customWidth="1"/>
    <col min="4635" max="4862" width="9" style="695"/>
    <col min="4863" max="4863" width="6.5" style="695" customWidth="1"/>
    <col min="4864" max="4864" width="13.25" style="695" customWidth="1"/>
    <col min="4865" max="4866" width="12.625" style="695" customWidth="1"/>
    <col min="4867" max="4867" width="15.875" style="695" customWidth="1"/>
    <col min="4868" max="4868" width="10" style="695" customWidth="1"/>
    <col min="4869" max="4869" width="9" style="695"/>
    <col min="4870" max="4870" width="9.125" style="695" customWidth="1"/>
    <col min="4871" max="4871" width="10" style="695" customWidth="1"/>
    <col min="4872" max="4872" width="11.375" style="695" customWidth="1"/>
    <col min="4873" max="4873" width="17.875" style="695" customWidth="1"/>
    <col min="4874" max="4874" width="14.125" style="695" customWidth="1"/>
    <col min="4875" max="4875" width="32" style="695" customWidth="1"/>
    <col min="4876" max="4877" width="9.125" style="695" customWidth="1"/>
    <col min="4878" max="4878" width="9" style="695"/>
    <col min="4879" max="4879" width="9.125" style="695" customWidth="1"/>
    <col min="4880" max="4880" width="9" style="695"/>
    <col min="4881" max="4881" width="9.125" style="695" customWidth="1"/>
    <col min="4882" max="4882" width="13.875" style="695" customWidth="1"/>
    <col min="4883" max="4883" width="12.5" style="695" customWidth="1"/>
    <col min="4884" max="4886" width="13.75" style="695" customWidth="1"/>
    <col min="4887" max="4887" width="15.625" style="695" customWidth="1"/>
    <col min="4888" max="4888" width="9.125" style="695" customWidth="1"/>
    <col min="4889" max="4889" width="22" style="695" customWidth="1"/>
    <col min="4890" max="4890" width="11.625" style="695" customWidth="1"/>
    <col min="4891" max="5118" width="9" style="695"/>
    <col min="5119" max="5119" width="6.5" style="695" customWidth="1"/>
    <col min="5120" max="5120" width="13.25" style="695" customWidth="1"/>
    <col min="5121" max="5122" width="12.625" style="695" customWidth="1"/>
    <col min="5123" max="5123" width="15.875" style="695" customWidth="1"/>
    <col min="5124" max="5124" width="10" style="695" customWidth="1"/>
    <col min="5125" max="5125" width="9" style="695"/>
    <col min="5126" max="5126" width="9.125" style="695" customWidth="1"/>
    <col min="5127" max="5127" width="10" style="695" customWidth="1"/>
    <col min="5128" max="5128" width="11.375" style="695" customWidth="1"/>
    <col min="5129" max="5129" width="17.875" style="695" customWidth="1"/>
    <col min="5130" max="5130" width="14.125" style="695" customWidth="1"/>
    <col min="5131" max="5131" width="32" style="695" customWidth="1"/>
    <col min="5132" max="5133" width="9.125" style="695" customWidth="1"/>
    <col min="5134" max="5134" width="9" style="695"/>
    <col min="5135" max="5135" width="9.125" style="695" customWidth="1"/>
    <col min="5136" max="5136" width="9" style="695"/>
    <col min="5137" max="5137" width="9.125" style="695" customWidth="1"/>
    <col min="5138" max="5138" width="13.875" style="695" customWidth="1"/>
    <col min="5139" max="5139" width="12.5" style="695" customWidth="1"/>
    <col min="5140" max="5142" width="13.75" style="695" customWidth="1"/>
    <col min="5143" max="5143" width="15.625" style="695" customWidth="1"/>
    <col min="5144" max="5144" width="9.125" style="695" customWidth="1"/>
    <col min="5145" max="5145" width="22" style="695" customWidth="1"/>
    <col min="5146" max="5146" width="11.625" style="695" customWidth="1"/>
    <col min="5147" max="5374" width="9" style="695"/>
    <col min="5375" max="5375" width="6.5" style="695" customWidth="1"/>
    <col min="5376" max="5376" width="13.25" style="695" customWidth="1"/>
    <col min="5377" max="5378" width="12.625" style="695" customWidth="1"/>
    <col min="5379" max="5379" width="15.875" style="695" customWidth="1"/>
    <col min="5380" max="5380" width="10" style="695" customWidth="1"/>
    <col min="5381" max="5381" width="9" style="695"/>
    <col min="5382" max="5382" width="9.125" style="695" customWidth="1"/>
    <col min="5383" max="5383" width="10" style="695" customWidth="1"/>
    <col min="5384" max="5384" width="11.375" style="695" customWidth="1"/>
    <col min="5385" max="5385" width="17.875" style="695" customWidth="1"/>
    <col min="5386" max="5386" width="14.125" style="695" customWidth="1"/>
    <col min="5387" max="5387" width="32" style="695" customWidth="1"/>
    <col min="5388" max="5389" width="9.125" style="695" customWidth="1"/>
    <col min="5390" max="5390" width="9" style="695"/>
    <col min="5391" max="5391" width="9.125" style="695" customWidth="1"/>
    <col min="5392" max="5392" width="9" style="695"/>
    <col min="5393" max="5393" width="9.125" style="695" customWidth="1"/>
    <col min="5394" max="5394" width="13.875" style="695" customWidth="1"/>
    <col min="5395" max="5395" width="12.5" style="695" customWidth="1"/>
    <col min="5396" max="5398" width="13.75" style="695" customWidth="1"/>
    <col min="5399" max="5399" width="15.625" style="695" customWidth="1"/>
    <col min="5400" max="5400" width="9.125" style="695" customWidth="1"/>
    <col min="5401" max="5401" width="22" style="695" customWidth="1"/>
    <col min="5402" max="5402" width="11.625" style="695" customWidth="1"/>
    <col min="5403" max="5630" width="9" style="695"/>
    <col min="5631" max="5631" width="6.5" style="695" customWidth="1"/>
    <col min="5632" max="5632" width="13.25" style="695" customWidth="1"/>
    <col min="5633" max="5634" width="12.625" style="695" customWidth="1"/>
    <col min="5635" max="5635" width="15.875" style="695" customWidth="1"/>
    <col min="5636" max="5636" width="10" style="695" customWidth="1"/>
    <col min="5637" max="5637" width="9" style="695"/>
    <col min="5638" max="5638" width="9.125" style="695" customWidth="1"/>
    <col min="5639" max="5639" width="10" style="695" customWidth="1"/>
    <col min="5640" max="5640" width="11.375" style="695" customWidth="1"/>
    <col min="5641" max="5641" width="17.875" style="695" customWidth="1"/>
    <col min="5642" max="5642" width="14.125" style="695" customWidth="1"/>
    <col min="5643" max="5643" width="32" style="695" customWidth="1"/>
    <col min="5644" max="5645" width="9.125" style="695" customWidth="1"/>
    <col min="5646" max="5646" width="9" style="695"/>
    <col min="5647" max="5647" width="9.125" style="695" customWidth="1"/>
    <col min="5648" max="5648" width="9" style="695"/>
    <col min="5649" max="5649" width="9.125" style="695" customWidth="1"/>
    <col min="5650" max="5650" width="13.875" style="695" customWidth="1"/>
    <col min="5651" max="5651" width="12.5" style="695" customWidth="1"/>
    <col min="5652" max="5654" width="13.75" style="695" customWidth="1"/>
    <col min="5655" max="5655" width="15.625" style="695" customWidth="1"/>
    <col min="5656" max="5656" width="9.125" style="695" customWidth="1"/>
    <col min="5657" max="5657" width="22" style="695" customWidth="1"/>
    <col min="5658" max="5658" width="11.625" style="695" customWidth="1"/>
    <col min="5659" max="5886" width="9" style="695"/>
    <col min="5887" max="5887" width="6.5" style="695" customWidth="1"/>
    <col min="5888" max="5888" width="13.25" style="695" customWidth="1"/>
    <col min="5889" max="5890" width="12.625" style="695" customWidth="1"/>
    <col min="5891" max="5891" width="15.875" style="695" customWidth="1"/>
    <col min="5892" max="5892" width="10" style="695" customWidth="1"/>
    <col min="5893" max="5893" width="9" style="695"/>
    <col min="5894" max="5894" width="9.125" style="695" customWidth="1"/>
    <col min="5895" max="5895" width="10" style="695" customWidth="1"/>
    <col min="5896" max="5896" width="11.375" style="695" customWidth="1"/>
    <col min="5897" max="5897" width="17.875" style="695" customWidth="1"/>
    <col min="5898" max="5898" width="14.125" style="695" customWidth="1"/>
    <col min="5899" max="5899" width="32" style="695" customWidth="1"/>
    <col min="5900" max="5901" width="9.125" style="695" customWidth="1"/>
    <col min="5902" max="5902" width="9" style="695"/>
    <col min="5903" max="5903" width="9.125" style="695" customWidth="1"/>
    <col min="5904" max="5904" width="9" style="695"/>
    <col min="5905" max="5905" width="9.125" style="695" customWidth="1"/>
    <col min="5906" max="5906" width="13.875" style="695" customWidth="1"/>
    <col min="5907" max="5907" width="12.5" style="695" customWidth="1"/>
    <col min="5908" max="5910" width="13.75" style="695" customWidth="1"/>
    <col min="5911" max="5911" width="15.625" style="695" customWidth="1"/>
    <col min="5912" max="5912" width="9.125" style="695" customWidth="1"/>
    <col min="5913" max="5913" width="22" style="695" customWidth="1"/>
    <col min="5914" max="5914" width="11.625" style="695" customWidth="1"/>
    <col min="5915" max="6142" width="9" style="695"/>
    <col min="6143" max="6143" width="6.5" style="695" customWidth="1"/>
    <col min="6144" max="6144" width="13.25" style="695" customWidth="1"/>
    <col min="6145" max="6146" width="12.625" style="695" customWidth="1"/>
    <col min="6147" max="6147" width="15.875" style="695" customWidth="1"/>
    <col min="6148" max="6148" width="10" style="695" customWidth="1"/>
    <col min="6149" max="6149" width="9" style="695"/>
    <col min="6150" max="6150" width="9.125" style="695" customWidth="1"/>
    <col min="6151" max="6151" width="10" style="695" customWidth="1"/>
    <col min="6152" max="6152" width="11.375" style="695" customWidth="1"/>
    <col min="6153" max="6153" width="17.875" style="695" customWidth="1"/>
    <col min="6154" max="6154" width="14.125" style="695" customWidth="1"/>
    <col min="6155" max="6155" width="32" style="695" customWidth="1"/>
    <col min="6156" max="6157" width="9.125" style="695" customWidth="1"/>
    <col min="6158" max="6158" width="9" style="695"/>
    <col min="6159" max="6159" width="9.125" style="695" customWidth="1"/>
    <col min="6160" max="6160" width="9" style="695"/>
    <col min="6161" max="6161" width="9.125" style="695" customWidth="1"/>
    <col min="6162" max="6162" width="13.875" style="695" customWidth="1"/>
    <col min="6163" max="6163" width="12.5" style="695" customWidth="1"/>
    <col min="6164" max="6166" width="13.75" style="695" customWidth="1"/>
    <col min="6167" max="6167" width="15.625" style="695" customWidth="1"/>
    <col min="6168" max="6168" width="9.125" style="695" customWidth="1"/>
    <col min="6169" max="6169" width="22" style="695" customWidth="1"/>
    <col min="6170" max="6170" width="11.625" style="695" customWidth="1"/>
    <col min="6171" max="6398" width="9" style="695"/>
    <col min="6399" max="6399" width="6.5" style="695" customWidth="1"/>
    <col min="6400" max="6400" width="13.25" style="695" customWidth="1"/>
    <col min="6401" max="6402" width="12.625" style="695" customWidth="1"/>
    <col min="6403" max="6403" width="15.875" style="695" customWidth="1"/>
    <col min="6404" max="6404" width="10" style="695" customWidth="1"/>
    <col min="6405" max="6405" width="9" style="695"/>
    <col min="6406" max="6406" width="9.125" style="695" customWidth="1"/>
    <col min="6407" max="6407" width="10" style="695" customWidth="1"/>
    <col min="6408" max="6408" width="11.375" style="695" customWidth="1"/>
    <col min="6409" max="6409" width="17.875" style="695" customWidth="1"/>
    <col min="6410" max="6410" width="14.125" style="695" customWidth="1"/>
    <col min="6411" max="6411" width="32" style="695" customWidth="1"/>
    <col min="6412" max="6413" width="9.125" style="695" customWidth="1"/>
    <col min="6414" max="6414" width="9" style="695"/>
    <col min="6415" max="6415" width="9.125" style="695" customWidth="1"/>
    <col min="6416" max="6416" width="9" style="695"/>
    <col min="6417" max="6417" width="9.125" style="695" customWidth="1"/>
    <col min="6418" max="6418" width="13.875" style="695" customWidth="1"/>
    <col min="6419" max="6419" width="12.5" style="695" customWidth="1"/>
    <col min="6420" max="6422" width="13.75" style="695" customWidth="1"/>
    <col min="6423" max="6423" width="15.625" style="695" customWidth="1"/>
    <col min="6424" max="6424" width="9.125" style="695" customWidth="1"/>
    <col min="6425" max="6425" width="22" style="695" customWidth="1"/>
    <col min="6426" max="6426" width="11.625" style="695" customWidth="1"/>
    <col min="6427" max="6654" width="9" style="695"/>
    <col min="6655" max="6655" width="6.5" style="695" customWidth="1"/>
    <col min="6656" max="6656" width="13.25" style="695" customWidth="1"/>
    <col min="6657" max="6658" width="12.625" style="695" customWidth="1"/>
    <col min="6659" max="6659" width="15.875" style="695" customWidth="1"/>
    <col min="6660" max="6660" width="10" style="695" customWidth="1"/>
    <col min="6661" max="6661" width="9" style="695"/>
    <col min="6662" max="6662" width="9.125" style="695" customWidth="1"/>
    <col min="6663" max="6663" width="10" style="695" customWidth="1"/>
    <col min="6664" max="6664" width="11.375" style="695" customWidth="1"/>
    <col min="6665" max="6665" width="17.875" style="695" customWidth="1"/>
    <col min="6666" max="6666" width="14.125" style="695" customWidth="1"/>
    <col min="6667" max="6667" width="32" style="695" customWidth="1"/>
    <col min="6668" max="6669" width="9.125" style="695" customWidth="1"/>
    <col min="6670" max="6670" width="9" style="695"/>
    <col min="6671" max="6671" width="9.125" style="695" customWidth="1"/>
    <col min="6672" max="6672" width="9" style="695"/>
    <col min="6673" max="6673" width="9.125" style="695" customWidth="1"/>
    <col min="6674" max="6674" width="13.875" style="695" customWidth="1"/>
    <col min="6675" max="6675" width="12.5" style="695" customWidth="1"/>
    <col min="6676" max="6678" width="13.75" style="695" customWidth="1"/>
    <col min="6679" max="6679" width="15.625" style="695" customWidth="1"/>
    <col min="6680" max="6680" width="9.125" style="695" customWidth="1"/>
    <col min="6681" max="6681" width="22" style="695" customWidth="1"/>
    <col min="6682" max="6682" width="11.625" style="695" customWidth="1"/>
    <col min="6683" max="6910" width="9" style="695"/>
    <col min="6911" max="6911" width="6.5" style="695" customWidth="1"/>
    <col min="6912" max="6912" width="13.25" style="695" customWidth="1"/>
    <col min="6913" max="6914" width="12.625" style="695" customWidth="1"/>
    <col min="6915" max="6915" width="15.875" style="695" customWidth="1"/>
    <col min="6916" max="6916" width="10" style="695" customWidth="1"/>
    <col min="6917" max="6917" width="9" style="695"/>
    <col min="6918" max="6918" width="9.125" style="695" customWidth="1"/>
    <col min="6919" max="6919" width="10" style="695" customWidth="1"/>
    <col min="6920" max="6920" width="11.375" style="695" customWidth="1"/>
    <col min="6921" max="6921" width="17.875" style="695" customWidth="1"/>
    <col min="6922" max="6922" width="14.125" style="695" customWidth="1"/>
    <col min="6923" max="6923" width="32" style="695" customWidth="1"/>
    <col min="6924" max="6925" width="9.125" style="695" customWidth="1"/>
    <col min="6926" max="6926" width="9" style="695"/>
    <col min="6927" max="6927" width="9.125" style="695" customWidth="1"/>
    <col min="6928" max="6928" width="9" style="695"/>
    <col min="6929" max="6929" width="9.125" style="695" customWidth="1"/>
    <col min="6930" max="6930" width="13.875" style="695" customWidth="1"/>
    <col min="6931" max="6931" width="12.5" style="695" customWidth="1"/>
    <col min="6932" max="6934" width="13.75" style="695" customWidth="1"/>
    <col min="6935" max="6935" width="15.625" style="695" customWidth="1"/>
    <col min="6936" max="6936" width="9.125" style="695" customWidth="1"/>
    <col min="6937" max="6937" width="22" style="695" customWidth="1"/>
    <col min="6938" max="6938" width="11.625" style="695" customWidth="1"/>
    <col min="6939" max="7166" width="9" style="695"/>
    <col min="7167" max="7167" width="6.5" style="695" customWidth="1"/>
    <col min="7168" max="7168" width="13.25" style="695" customWidth="1"/>
    <col min="7169" max="7170" width="12.625" style="695" customWidth="1"/>
    <col min="7171" max="7171" width="15.875" style="695" customWidth="1"/>
    <col min="7172" max="7172" width="10" style="695" customWidth="1"/>
    <col min="7173" max="7173" width="9" style="695"/>
    <col min="7174" max="7174" width="9.125" style="695" customWidth="1"/>
    <col min="7175" max="7175" width="10" style="695" customWidth="1"/>
    <col min="7176" max="7176" width="11.375" style="695" customWidth="1"/>
    <col min="7177" max="7177" width="17.875" style="695" customWidth="1"/>
    <col min="7178" max="7178" width="14.125" style="695" customWidth="1"/>
    <col min="7179" max="7179" width="32" style="695" customWidth="1"/>
    <col min="7180" max="7181" width="9.125" style="695" customWidth="1"/>
    <col min="7182" max="7182" width="9" style="695"/>
    <col min="7183" max="7183" width="9.125" style="695" customWidth="1"/>
    <col min="7184" max="7184" width="9" style="695"/>
    <col min="7185" max="7185" width="9.125" style="695" customWidth="1"/>
    <col min="7186" max="7186" width="13.875" style="695" customWidth="1"/>
    <col min="7187" max="7187" width="12.5" style="695" customWidth="1"/>
    <col min="7188" max="7190" width="13.75" style="695" customWidth="1"/>
    <col min="7191" max="7191" width="15.625" style="695" customWidth="1"/>
    <col min="7192" max="7192" width="9.125" style="695" customWidth="1"/>
    <col min="7193" max="7193" width="22" style="695" customWidth="1"/>
    <col min="7194" max="7194" width="11.625" style="695" customWidth="1"/>
    <col min="7195" max="7422" width="9" style="695"/>
    <col min="7423" max="7423" width="6.5" style="695" customWidth="1"/>
    <col min="7424" max="7424" width="13.25" style="695" customWidth="1"/>
    <col min="7425" max="7426" width="12.625" style="695" customWidth="1"/>
    <col min="7427" max="7427" width="15.875" style="695" customWidth="1"/>
    <col min="7428" max="7428" width="10" style="695" customWidth="1"/>
    <col min="7429" max="7429" width="9" style="695"/>
    <col min="7430" max="7430" width="9.125" style="695" customWidth="1"/>
    <col min="7431" max="7431" width="10" style="695" customWidth="1"/>
    <col min="7432" max="7432" width="11.375" style="695" customWidth="1"/>
    <col min="7433" max="7433" width="17.875" style="695" customWidth="1"/>
    <col min="7434" max="7434" width="14.125" style="695" customWidth="1"/>
    <col min="7435" max="7435" width="32" style="695" customWidth="1"/>
    <col min="7436" max="7437" width="9.125" style="695" customWidth="1"/>
    <col min="7438" max="7438" width="9" style="695"/>
    <col min="7439" max="7439" width="9.125" style="695" customWidth="1"/>
    <col min="7440" max="7440" width="9" style="695"/>
    <col min="7441" max="7441" width="9.125" style="695" customWidth="1"/>
    <col min="7442" max="7442" width="13.875" style="695" customWidth="1"/>
    <col min="7443" max="7443" width="12.5" style="695" customWidth="1"/>
    <col min="7444" max="7446" width="13.75" style="695" customWidth="1"/>
    <col min="7447" max="7447" width="15.625" style="695" customWidth="1"/>
    <col min="7448" max="7448" width="9.125" style="695" customWidth="1"/>
    <col min="7449" max="7449" width="22" style="695" customWidth="1"/>
    <col min="7450" max="7450" width="11.625" style="695" customWidth="1"/>
    <col min="7451" max="7678" width="9" style="695"/>
    <col min="7679" max="7679" width="6.5" style="695" customWidth="1"/>
    <col min="7680" max="7680" width="13.25" style="695" customWidth="1"/>
    <col min="7681" max="7682" width="12.625" style="695" customWidth="1"/>
    <col min="7683" max="7683" width="15.875" style="695" customWidth="1"/>
    <col min="7684" max="7684" width="10" style="695" customWidth="1"/>
    <col min="7685" max="7685" width="9" style="695"/>
    <col min="7686" max="7686" width="9.125" style="695" customWidth="1"/>
    <col min="7687" max="7687" width="10" style="695" customWidth="1"/>
    <col min="7688" max="7688" width="11.375" style="695" customWidth="1"/>
    <col min="7689" max="7689" width="17.875" style="695" customWidth="1"/>
    <col min="7690" max="7690" width="14.125" style="695" customWidth="1"/>
    <col min="7691" max="7691" width="32" style="695" customWidth="1"/>
    <col min="7692" max="7693" width="9.125" style="695" customWidth="1"/>
    <col min="7694" max="7694" width="9" style="695"/>
    <col min="7695" max="7695" width="9.125" style="695" customWidth="1"/>
    <col min="7696" max="7696" width="9" style="695"/>
    <col min="7697" max="7697" width="9.125" style="695" customWidth="1"/>
    <col min="7698" max="7698" width="13.875" style="695" customWidth="1"/>
    <col min="7699" max="7699" width="12.5" style="695" customWidth="1"/>
    <col min="7700" max="7702" width="13.75" style="695" customWidth="1"/>
    <col min="7703" max="7703" width="15.625" style="695" customWidth="1"/>
    <col min="7704" max="7704" width="9.125" style="695" customWidth="1"/>
    <col min="7705" max="7705" width="22" style="695" customWidth="1"/>
    <col min="7706" max="7706" width="11.625" style="695" customWidth="1"/>
    <col min="7707" max="7934" width="9" style="695"/>
    <col min="7935" max="7935" width="6.5" style="695" customWidth="1"/>
    <col min="7936" max="7936" width="13.25" style="695" customWidth="1"/>
    <col min="7937" max="7938" width="12.625" style="695" customWidth="1"/>
    <col min="7939" max="7939" width="15.875" style="695" customWidth="1"/>
    <col min="7940" max="7940" width="10" style="695" customWidth="1"/>
    <col min="7941" max="7941" width="9" style="695"/>
    <col min="7942" max="7942" width="9.125" style="695" customWidth="1"/>
    <col min="7943" max="7943" width="10" style="695" customWidth="1"/>
    <col min="7944" max="7944" width="11.375" style="695" customWidth="1"/>
    <col min="7945" max="7945" width="17.875" style="695" customWidth="1"/>
    <col min="7946" max="7946" width="14.125" style="695" customWidth="1"/>
    <col min="7947" max="7947" width="32" style="695" customWidth="1"/>
    <col min="7948" max="7949" width="9.125" style="695" customWidth="1"/>
    <col min="7950" max="7950" width="9" style="695"/>
    <col min="7951" max="7951" width="9.125" style="695" customWidth="1"/>
    <col min="7952" max="7952" width="9" style="695"/>
    <col min="7953" max="7953" width="9.125" style="695" customWidth="1"/>
    <col min="7954" max="7954" width="13.875" style="695" customWidth="1"/>
    <col min="7955" max="7955" width="12.5" style="695" customWidth="1"/>
    <col min="7956" max="7958" width="13.75" style="695" customWidth="1"/>
    <col min="7959" max="7959" width="15.625" style="695" customWidth="1"/>
    <col min="7960" max="7960" width="9.125" style="695" customWidth="1"/>
    <col min="7961" max="7961" width="22" style="695" customWidth="1"/>
    <col min="7962" max="7962" width="11.625" style="695" customWidth="1"/>
    <col min="7963" max="8190" width="9" style="695"/>
    <col min="8191" max="8191" width="6.5" style="695" customWidth="1"/>
    <col min="8192" max="8192" width="13.25" style="695" customWidth="1"/>
    <col min="8193" max="8194" width="12.625" style="695" customWidth="1"/>
    <col min="8195" max="8195" width="15.875" style="695" customWidth="1"/>
    <col min="8196" max="8196" width="10" style="695" customWidth="1"/>
    <col min="8197" max="8197" width="9" style="695"/>
    <col min="8198" max="8198" width="9.125" style="695" customWidth="1"/>
    <col min="8199" max="8199" width="10" style="695" customWidth="1"/>
    <col min="8200" max="8200" width="11.375" style="695" customWidth="1"/>
    <col min="8201" max="8201" width="17.875" style="695" customWidth="1"/>
    <col min="8202" max="8202" width="14.125" style="695" customWidth="1"/>
    <col min="8203" max="8203" width="32" style="695" customWidth="1"/>
    <col min="8204" max="8205" width="9.125" style="695" customWidth="1"/>
    <col min="8206" max="8206" width="9" style="695"/>
    <col min="8207" max="8207" width="9.125" style="695" customWidth="1"/>
    <col min="8208" max="8208" width="9" style="695"/>
    <col min="8209" max="8209" width="9.125" style="695" customWidth="1"/>
    <col min="8210" max="8210" width="13.875" style="695" customWidth="1"/>
    <col min="8211" max="8211" width="12.5" style="695" customWidth="1"/>
    <col min="8212" max="8214" width="13.75" style="695" customWidth="1"/>
    <col min="8215" max="8215" width="15.625" style="695" customWidth="1"/>
    <col min="8216" max="8216" width="9.125" style="695" customWidth="1"/>
    <col min="8217" max="8217" width="22" style="695" customWidth="1"/>
    <col min="8218" max="8218" width="11.625" style="695" customWidth="1"/>
    <col min="8219" max="8446" width="9" style="695"/>
    <col min="8447" max="8447" width="6.5" style="695" customWidth="1"/>
    <col min="8448" max="8448" width="13.25" style="695" customWidth="1"/>
    <col min="8449" max="8450" width="12.625" style="695" customWidth="1"/>
    <col min="8451" max="8451" width="15.875" style="695" customWidth="1"/>
    <col min="8452" max="8452" width="10" style="695" customWidth="1"/>
    <col min="8453" max="8453" width="9" style="695"/>
    <col min="8454" max="8454" width="9.125" style="695" customWidth="1"/>
    <col min="8455" max="8455" width="10" style="695" customWidth="1"/>
    <col min="8456" max="8456" width="11.375" style="695" customWidth="1"/>
    <col min="8457" max="8457" width="17.875" style="695" customWidth="1"/>
    <col min="8458" max="8458" width="14.125" style="695" customWidth="1"/>
    <col min="8459" max="8459" width="32" style="695" customWidth="1"/>
    <col min="8460" max="8461" width="9.125" style="695" customWidth="1"/>
    <col min="8462" max="8462" width="9" style="695"/>
    <col min="8463" max="8463" width="9.125" style="695" customWidth="1"/>
    <col min="8464" max="8464" width="9" style="695"/>
    <col min="8465" max="8465" width="9.125" style="695" customWidth="1"/>
    <col min="8466" max="8466" width="13.875" style="695" customWidth="1"/>
    <col min="8467" max="8467" width="12.5" style="695" customWidth="1"/>
    <col min="8468" max="8470" width="13.75" style="695" customWidth="1"/>
    <col min="8471" max="8471" width="15.625" style="695" customWidth="1"/>
    <col min="8472" max="8472" width="9.125" style="695" customWidth="1"/>
    <col min="8473" max="8473" width="22" style="695" customWidth="1"/>
    <col min="8474" max="8474" width="11.625" style="695" customWidth="1"/>
    <col min="8475" max="8702" width="9" style="695"/>
    <col min="8703" max="8703" width="6.5" style="695" customWidth="1"/>
    <col min="8704" max="8704" width="13.25" style="695" customWidth="1"/>
    <col min="8705" max="8706" width="12.625" style="695" customWidth="1"/>
    <col min="8707" max="8707" width="15.875" style="695" customWidth="1"/>
    <col min="8708" max="8708" width="10" style="695" customWidth="1"/>
    <col min="8709" max="8709" width="9" style="695"/>
    <col min="8710" max="8710" width="9.125" style="695" customWidth="1"/>
    <col min="8711" max="8711" width="10" style="695" customWidth="1"/>
    <col min="8712" max="8712" width="11.375" style="695" customWidth="1"/>
    <col min="8713" max="8713" width="17.875" style="695" customWidth="1"/>
    <col min="8714" max="8714" width="14.125" style="695" customWidth="1"/>
    <col min="8715" max="8715" width="32" style="695" customWidth="1"/>
    <col min="8716" max="8717" width="9.125" style="695" customWidth="1"/>
    <col min="8718" max="8718" width="9" style="695"/>
    <col min="8719" max="8719" width="9.125" style="695" customWidth="1"/>
    <col min="8720" max="8720" width="9" style="695"/>
    <col min="8721" max="8721" width="9.125" style="695" customWidth="1"/>
    <col min="8722" max="8722" width="13.875" style="695" customWidth="1"/>
    <col min="8723" max="8723" width="12.5" style="695" customWidth="1"/>
    <col min="8724" max="8726" width="13.75" style="695" customWidth="1"/>
    <col min="8727" max="8727" width="15.625" style="695" customWidth="1"/>
    <col min="8728" max="8728" width="9.125" style="695" customWidth="1"/>
    <col min="8729" max="8729" width="22" style="695" customWidth="1"/>
    <col min="8730" max="8730" width="11.625" style="695" customWidth="1"/>
    <col min="8731" max="8958" width="9" style="695"/>
    <col min="8959" max="8959" width="6.5" style="695" customWidth="1"/>
    <col min="8960" max="8960" width="13.25" style="695" customWidth="1"/>
    <col min="8961" max="8962" width="12.625" style="695" customWidth="1"/>
    <col min="8963" max="8963" width="15.875" style="695" customWidth="1"/>
    <col min="8964" max="8964" width="10" style="695" customWidth="1"/>
    <col min="8965" max="8965" width="9" style="695"/>
    <col min="8966" max="8966" width="9.125" style="695" customWidth="1"/>
    <col min="8967" max="8967" width="10" style="695" customWidth="1"/>
    <col min="8968" max="8968" width="11.375" style="695" customWidth="1"/>
    <col min="8969" max="8969" width="17.875" style="695" customWidth="1"/>
    <col min="8970" max="8970" width="14.125" style="695" customWidth="1"/>
    <col min="8971" max="8971" width="32" style="695" customWidth="1"/>
    <col min="8972" max="8973" width="9.125" style="695" customWidth="1"/>
    <col min="8974" max="8974" width="9" style="695"/>
    <col min="8975" max="8975" width="9.125" style="695" customWidth="1"/>
    <col min="8976" max="8976" width="9" style="695"/>
    <col min="8977" max="8977" width="9.125" style="695" customWidth="1"/>
    <col min="8978" max="8978" width="13.875" style="695" customWidth="1"/>
    <col min="8979" max="8979" width="12.5" style="695" customWidth="1"/>
    <col min="8980" max="8982" width="13.75" style="695" customWidth="1"/>
    <col min="8983" max="8983" width="15.625" style="695" customWidth="1"/>
    <col min="8984" max="8984" width="9.125" style="695" customWidth="1"/>
    <col min="8985" max="8985" width="22" style="695" customWidth="1"/>
    <col min="8986" max="8986" width="11.625" style="695" customWidth="1"/>
    <col min="8987" max="9214" width="9" style="695"/>
    <col min="9215" max="9215" width="6.5" style="695" customWidth="1"/>
    <col min="9216" max="9216" width="13.25" style="695" customWidth="1"/>
    <col min="9217" max="9218" width="12.625" style="695" customWidth="1"/>
    <col min="9219" max="9219" width="15.875" style="695" customWidth="1"/>
    <col min="9220" max="9220" width="10" style="695" customWidth="1"/>
    <col min="9221" max="9221" width="9" style="695"/>
    <col min="9222" max="9222" width="9.125" style="695" customWidth="1"/>
    <col min="9223" max="9223" width="10" style="695" customWidth="1"/>
    <col min="9224" max="9224" width="11.375" style="695" customWidth="1"/>
    <col min="9225" max="9225" width="17.875" style="695" customWidth="1"/>
    <col min="9226" max="9226" width="14.125" style="695" customWidth="1"/>
    <col min="9227" max="9227" width="32" style="695" customWidth="1"/>
    <col min="9228" max="9229" width="9.125" style="695" customWidth="1"/>
    <col min="9230" max="9230" width="9" style="695"/>
    <col min="9231" max="9231" width="9.125" style="695" customWidth="1"/>
    <col min="9232" max="9232" width="9" style="695"/>
    <col min="9233" max="9233" width="9.125" style="695" customWidth="1"/>
    <col min="9234" max="9234" width="13.875" style="695" customWidth="1"/>
    <col min="9235" max="9235" width="12.5" style="695" customWidth="1"/>
    <col min="9236" max="9238" width="13.75" style="695" customWidth="1"/>
    <col min="9239" max="9239" width="15.625" style="695" customWidth="1"/>
    <col min="9240" max="9240" width="9.125" style="695" customWidth="1"/>
    <col min="9241" max="9241" width="22" style="695" customWidth="1"/>
    <col min="9242" max="9242" width="11.625" style="695" customWidth="1"/>
    <col min="9243" max="9470" width="9" style="695"/>
    <col min="9471" max="9471" width="6.5" style="695" customWidth="1"/>
    <col min="9472" max="9472" width="13.25" style="695" customWidth="1"/>
    <col min="9473" max="9474" width="12.625" style="695" customWidth="1"/>
    <col min="9475" max="9475" width="15.875" style="695" customWidth="1"/>
    <col min="9476" max="9476" width="10" style="695" customWidth="1"/>
    <col min="9477" max="9477" width="9" style="695"/>
    <col min="9478" max="9478" width="9.125" style="695" customWidth="1"/>
    <col min="9479" max="9479" width="10" style="695" customWidth="1"/>
    <col min="9480" max="9480" width="11.375" style="695" customWidth="1"/>
    <col min="9481" max="9481" width="17.875" style="695" customWidth="1"/>
    <col min="9482" max="9482" width="14.125" style="695" customWidth="1"/>
    <col min="9483" max="9483" width="32" style="695" customWidth="1"/>
    <col min="9484" max="9485" width="9.125" style="695" customWidth="1"/>
    <col min="9486" max="9486" width="9" style="695"/>
    <col min="9487" max="9487" width="9.125" style="695" customWidth="1"/>
    <col min="9488" max="9488" width="9" style="695"/>
    <col min="9489" max="9489" width="9.125" style="695" customWidth="1"/>
    <col min="9490" max="9490" width="13.875" style="695" customWidth="1"/>
    <col min="9491" max="9491" width="12.5" style="695" customWidth="1"/>
    <col min="9492" max="9494" width="13.75" style="695" customWidth="1"/>
    <col min="9495" max="9495" width="15.625" style="695" customWidth="1"/>
    <col min="9496" max="9496" width="9.125" style="695" customWidth="1"/>
    <col min="9497" max="9497" width="22" style="695" customWidth="1"/>
    <col min="9498" max="9498" width="11.625" style="695" customWidth="1"/>
    <col min="9499" max="9726" width="9" style="695"/>
    <col min="9727" max="9727" width="6.5" style="695" customWidth="1"/>
    <col min="9728" max="9728" width="13.25" style="695" customWidth="1"/>
    <col min="9729" max="9730" width="12.625" style="695" customWidth="1"/>
    <col min="9731" max="9731" width="15.875" style="695" customWidth="1"/>
    <col min="9732" max="9732" width="10" style="695" customWidth="1"/>
    <col min="9733" max="9733" width="9" style="695"/>
    <col min="9734" max="9734" width="9.125" style="695" customWidth="1"/>
    <col min="9735" max="9735" width="10" style="695" customWidth="1"/>
    <col min="9736" max="9736" width="11.375" style="695" customWidth="1"/>
    <col min="9737" max="9737" width="17.875" style="695" customWidth="1"/>
    <col min="9738" max="9738" width="14.125" style="695" customWidth="1"/>
    <col min="9739" max="9739" width="32" style="695" customWidth="1"/>
    <col min="9740" max="9741" width="9.125" style="695" customWidth="1"/>
    <col min="9742" max="9742" width="9" style="695"/>
    <col min="9743" max="9743" width="9.125" style="695" customWidth="1"/>
    <col min="9744" max="9744" width="9" style="695"/>
    <col min="9745" max="9745" width="9.125" style="695" customWidth="1"/>
    <col min="9746" max="9746" width="13.875" style="695" customWidth="1"/>
    <col min="9747" max="9747" width="12.5" style="695" customWidth="1"/>
    <col min="9748" max="9750" width="13.75" style="695" customWidth="1"/>
    <col min="9751" max="9751" width="15.625" style="695" customWidth="1"/>
    <col min="9752" max="9752" width="9.125" style="695" customWidth="1"/>
    <col min="9753" max="9753" width="22" style="695" customWidth="1"/>
    <col min="9754" max="9754" width="11.625" style="695" customWidth="1"/>
    <col min="9755" max="9982" width="9" style="695"/>
    <col min="9983" max="9983" width="6.5" style="695" customWidth="1"/>
    <col min="9984" max="9984" width="13.25" style="695" customWidth="1"/>
    <col min="9985" max="9986" width="12.625" style="695" customWidth="1"/>
    <col min="9987" max="9987" width="15.875" style="695" customWidth="1"/>
    <col min="9988" max="9988" width="10" style="695" customWidth="1"/>
    <col min="9989" max="9989" width="9" style="695"/>
    <col min="9990" max="9990" width="9.125" style="695" customWidth="1"/>
    <col min="9991" max="9991" width="10" style="695" customWidth="1"/>
    <col min="9992" max="9992" width="11.375" style="695" customWidth="1"/>
    <col min="9993" max="9993" width="17.875" style="695" customWidth="1"/>
    <col min="9994" max="9994" width="14.125" style="695" customWidth="1"/>
    <col min="9995" max="9995" width="32" style="695" customWidth="1"/>
    <col min="9996" max="9997" width="9.125" style="695" customWidth="1"/>
    <col min="9998" max="9998" width="9" style="695"/>
    <col min="9999" max="9999" width="9.125" style="695" customWidth="1"/>
    <col min="10000" max="10000" width="9" style="695"/>
    <col min="10001" max="10001" width="9.125" style="695" customWidth="1"/>
    <col min="10002" max="10002" width="13.875" style="695" customWidth="1"/>
    <col min="10003" max="10003" width="12.5" style="695" customWidth="1"/>
    <col min="10004" max="10006" width="13.75" style="695" customWidth="1"/>
    <col min="10007" max="10007" width="15.625" style="695" customWidth="1"/>
    <col min="10008" max="10008" width="9.125" style="695" customWidth="1"/>
    <col min="10009" max="10009" width="22" style="695" customWidth="1"/>
    <col min="10010" max="10010" width="11.625" style="695" customWidth="1"/>
    <col min="10011" max="10238" width="9" style="695"/>
    <col min="10239" max="10239" width="6.5" style="695" customWidth="1"/>
    <col min="10240" max="10240" width="13.25" style="695" customWidth="1"/>
    <col min="10241" max="10242" width="12.625" style="695" customWidth="1"/>
    <col min="10243" max="10243" width="15.875" style="695" customWidth="1"/>
    <col min="10244" max="10244" width="10" style="695" customWidth="1"/>
    <col min="10245" max="10245" width="9" style="695"/>
    <col min="10246" max="10246" width="9.125" style="695" customWidth="1"/>
    <col min="10247" max="10247" width="10" style="695" customWidth="1"/>
    <col min="10248" max="10248" width="11.375" style="695" customWidth="1"/>
    <col min="10249" max="10249" width="17.875" style="695" customWidth="1"/>
    <col min="10250" max="10250" width="14.125" style="695" customWidth="1"/>
    <col min="10251" max="10251" width="32" style="695" customWidth="1"/>
    <col min="10252" max="10253" width="9.125" style="695" customWidth="1"/>
    <col min="10254" max="10254" width="9" style="695"/>
    <col min="10255" max="10255" width="9.125" style="695" customWidth="1"/>
    <col min="10256" max="10256" width="9" style="695"/>
    <col min="10257" max="10257" width="9.125" style="695" customWidth="1"/>
    <col min="10258" max="10258" width="13.875" style="695" customWidth="1"/>
    <col min="10259" max="10259" width="12.5" style="695" customWidth="1"/>
    <col min="10260" max="10262" width="13.75" style="695" customWidth="1"/>
    <col min="10263" max="10263" width="15.625" style="695" customWidth="1"/>
    <col min="10264" max="10264" width="9.125" style="695" customWidth="1"/>
    <col min="10265" max="10265" width="22" style="695" customWidth="1"/>
    <col min="10266" max="10266" width="11.625" style="695" customWidth="1"/>
    <col min="10267" max="10494" width="9" style="695"/>
    <col min="10495" max="10495" width="6.5" style="695" customWidth="1"/>
    <col min="10496" max="10496" width="13.25" style="695" customWidth="1"/>
    <col min="10497" max="10498" width="12.625" style="695" customWidth="1"/>
    <col min="10499" max="10499" width="15.875" style="695" customWidth="1"/>
    <col min="10500" max="10500" width="10" style="695" customWidth="1"/>
    <col min="10501" max="10501" width="9" style="695"/>
    <col min="10502" max="10502" width="9.125" style="695" customWidth="1"/>
    <col min="10503" max="10503" width="10" style="695" customWidth="1"/>
    <col min="10504" max="10504" width="11.375" style="695" customWidth="1"/>
    <col min="10505" max="10505" width="17.875" style="695" customWidth="1"/>
    <col min="10506" max="10506" width="14.125" style="695" customWidth="1"/>
    <col min="10507" max="10507" width="32" style="695" customWidth="1"/>
    <col min="10508" max="10509" width="9.125" style="695" customWidth="1"/>
    <col min="10510" max="10510" width="9" style="695"/>
    <col min="10511" max="10511" width="9.125" style="695" customWidth="1"/>
    <col min="10512" max="10512" width="9" style="695"/>
    <col min="10513" max="10513" width="9.125" style="695" customWidth="1"/>
    <col min="10514" max="10514" width="13.875" style="695" customWidth="1"/>
    <col min="10515" max="10515" width="12.5" style="695" customWidth="1"/>
    <col min="10516" max="10518" width="13.75" style="695" customWidth="1"/>
    <col min="10519" max="10519" width="15.625" style="695" customWidth="1"/>
    <col min="10520" max="10520" width="9.125" style="695" customWidth="1"/>
    <col min="10521" max="10521" width="22" style="695" customWidth="1"/>
    <col min="10522" max="10522" width="11.625" style="695" customWidth="1"/>
    <col min="10523" max="10750" width="9" style="695"/>
    <col min="10751" max="10751" width="6.5" style="695" customWidth="1"/>
    <col min="10752" max="10752" width="13.25" style="695" customWidth="1"/>
    <col min="10753" max="10754" width="12.625" style="695" customWidth="1"/>
    <col min="10755" max="10755" width="15.875" style="695" customWidth="1"/>
    <col min="10756" max="10756" width="10" style="695" customWidth="1"/>
    <col min="10757" max="10757" width="9" style="695"/>
    <col min="10758" max="10758" width="9.125" style="695" customWidth="1"/>
    <col min="10759" max="10759" width="10" style="695" customWidth="1"/>
    <col min="10760" max="10760" width="11.375" style="695" customWidth="1"/>
    <col min="10761" max="10761" width="17.875" style="695" customWidth="1"/>
    <col min="10762" max="10762" width="14.125" style="695" customWidth="1"/>
    <col min="10763" max="10763" width="32" style="695" customWidth="1"/>
    <col min="10764" max="10765" width="9.125" style="695" customWidth="1"/>
    <col min="10766" max="10766" width="9" style="695"/>
    <col min="10767" max="10767" width="9.125" style="695" customWidth="1"/>
    <col min="10768" max="10768" width="9" style="695"/>
    <col min="10769" max="10769" width="9.125" style="695" customWidth="1"/>
    <col min="10770" max="10770" width="13.875" style="695" customWidth="1"/>
    <col min="10771" max="10771" width="12.5" style="695" customWidth="1"/>
    <col min="10772" max="10774" width="13.75" style="695" customWidth="1"/>
    <col min="10775" max="10775" width="15.625" style="695" customWidth="1"/>
    <col min="10776" max="10776" width="9.125" style="695" customWidth="1"/>
    <col min="10777" max="10777" width="22" style="695" customWidth="1"/>
    <col min="10778" max="10778" width="11.625" style="695" customWidth="1"/>
    <col min="10779" max="11006" width="9" style="695"/>
    <col min="11007" max="11007" width="6.5" style="695" customWidth="1"/>
    <col min="11008" max="11008" width="13.25" style="695" customWidth="1"/>
    <col min="11009" max="11010" width="12.625" style="695" customWidth="1"/>
    <col min="11011" max="11011" width="15.875" style="695" customWidth="1"/>
    <col min="11012" max="11012" width="10" style="695" customWidth="1"/>
    <col min="11013" max="11013" width="9" style="695"/>
    <col min="11014" max="11014" width="9.125" style="695" customWidth="1"/>
    <col min="11015" max="11015" width="10" style="695" customWidth="1"/>
    <col min="11016" max="11016" width="11.375" style="695" customWidth="1"/>
    <col min="11017" max="11017" width="17.875" style="695" customWidth="1"/>
    <col min="11018" max="11018" width="14.125" style="695" customWidth="1"/>
    <col min="11019" max="11019" width="32" style="695" customWidth="1"/>
    <col min="11020" max="11021" width="9.125" style="695" customWidth="1"/>
    <col min="11022" max="11022" width="9" style="695"/>
    <col min="11023" max="11023" width="9.125" style="695" customWidth="1"/>
    <col min="11024" max="11024" width="9" style="695"/>
    <col min="11025" max="11025" width="9.125" style="695" customWidth="1"/>
    <col min="11026" max="11026" width="13.875" style="695" customWidth="1"/>
    <col min="11027" max="11027" width="12.5" style="695" customWidth="1"/>
    <col min="11028" max="11030" width="13.75" style="695" customWidth="1"/>
    <col min="11031" max="11031" width="15.625" style="695" customWidth="1"/>
    <col min="11032" max="11032" width="9.125" style="695" customWidth="1"/>
    <col min="11033" max="11033" width="22" style="695" customWidth="1"/>
    <col min="11034" max="11034" width="11.625" style="695" customWidth="1"/>
    <col min="11035" max="11262" width="9" style="695"/>
    <col min="11263" max="11263" width="6.5" style="695" customWidth="1"/>
    <col min="11264" max="11264" width="13.25" style="695" customWidth="1"/>
    <col min="11265" max="11266" width="12.625" style="695" customWidth="1"/>
    <col min="11267" max="11267" width="15.875" style="695" customWidth="1"/>
    <col min="11268" max="11268" width="10" style="695" customWidth="1"/>
    <col min="11269" max="11269" width="9" style="695"/>
    <col min="11270" max="11270" width="9.125" style="695" customWidth="1"/>
    <col min="11271" max="11271" width="10" style="695" customWidth="1"/>
    <col min="11272" max="11272" width="11.375" style="695" customWidth="1"/>
    <col min="11273" max="11273" width="17.875" style="695" customWidth="1"/>
    <col min="11274" max="11274" width="14.125" style="695" customWidth="1"/>
    <col min="11275" max="11275" width="32" style="695" customWidth="1"/>
    <col min="11276" max="11277" width="9.125" style="695" customWidth="1"/>
    <col min="11278" max="11278" width="9" style="695"/>
    <col min="11279" max="11279" width="9.125" style="695" customWidth="1"/>
    <col min="11280" max="11280" width="9" style="695"/>
    <col min="11281" max="11281" width="9.125" style="695" customWidth="1"/>
    <col min="11282" max="11282" width="13.875" style="695" customWidth="1"/>
    <col min="11283" max="11283" width="12.5" style="695" customWidth="1"/>
    <col min="11284" max="11286" width="13.75" style="695" customWidth="1"/>
    <col min="11287" max="11287" width="15.625" style="695" customWidth="1"/>
    <col min="11288" max="11288" width="9.125" style="695" customWidth="1"/>
    <col min="11289" max="11289" width="22" style="695" customWidth="1"/>
    <col min="11290" max="11290" width="11.625" style="695" customWidth="1"/>
    <col min="11291" max="11518" width="9" style="695"/>
    <col min="11519" max="11519" width="6.5" style="695" customWidth="1"/>
    <col min="11520" max="11520" width="13.25" style="695" customWidth="1"/>
    <col min="11521" max="11522" width="12.625" style="695" customWidth="1"/>
    <col min="11523" max="11523" width="15.875" style="695" customWidth="1"/>
    <col min="11524" max="11524" width="10" style="695" customWidth="1"/>
    <col min="11525" max="11525" width="9" style="695"/>
    <col min="11526" max="11526" width="9.125" style="695" customWidth="1"/>
    <col min="11527" max="11527" width="10" style="695" customWidth="1"/>
    <col min="11528" max="11528" width="11.375" style="695" customWidth="1"/>
    <col min="11529" max="11529" width="17.875" style="695" customWidth="1"/>
    <col min="11530" max="11530" width="14.125" style="695" customWidth="1"/>
    <col min="11531" max="11531" width="32" style="695" customWidth="1"/>
    <col min="11532" max="11533" width="9.125" style="695" customWidth="1"/>
    <col min="11534" max="11534" width="9" style="695"/>
    <col min="11535" max="11535" width="9.125" style="695" customWidth="1"/>
    <col min="11536" max="11536" width="9" style="695"/>
    <col min="11537" max="11537" width="9.125" style="695" customWidth="1"/>
    <col min="11538" max="11538" width="13.875" style="695" customWidth="1"/>
    <col min="11539" max="11539" width="12.5" style="695" customWidth="1"/>
    <col min="11540" max="11542" width="13.75" style="695" customWidth="1"/>
    <col min="11543" max="11543" width="15.625" style="695" customWidth="1"/>
    <col min="11544" max="11544" width="9.125" style="695" customWidth="1"/>
    <col min="11545" max="11545" width="22" style="695" customWidth="1"/>
    <col min="11546" max="11546" width="11.625" style="695" customWidth="1"/>
    <col min="11547" max="11774" width="9" style="695"/>
    <col min="11775" max="11775" width="6.5" style="695" customWidth="1"/>
    <col min="11776" max="11776" width="13.25" style="695" customWidth="1"/>
    <col min="11777" max="11778" width="12.625" style="695" customWidth="1"/>
    <col min="11779" max="11779" width="15.875" style="695" customWidth="1"/>
    <col min="11780" max="11780" width="10" style="695" customWidth="1"/>
    <col min="11781" max="11781" width="9" style="695"/>
    <col min="11782" max="11782" width="9.125" style="695" customWidth="1"/>
    <col min="11783" max="11783" width="10" style="695" customWidth="1"/>
    <col min="11784" max="11784" width="11.375" style="695" customWidth="1"/>
    <col min="11785" max="11785" width="17.875" style="695" customWidth="1"/>
    <col min="11786" max="11786" width="14.125" style="695" customWidth="1"/>
    <col min="11787" max="11787" width="32" style="695" customWidth="1"/>
    <col min="11788" max="11789" width="9.125" style="695" customWidth="1"/>
    <col min="11790" max="11790" width="9" style="695"/>
    <col min="11791" max="11791" width="9.125" style="695" customWidth="1"/>
    <col min="11792" max="11792" width="9" style="695"/>
    <col min="11793" max="11793" width="9.125" style="695" customWidth="1"/>
    <col min="11794" max="11794" width="13.875" style="695" customWidth="1"/>
    <col min="11795" max="11795" width="12.5" style="695" customWidth="1"/>
    <col min="11796" max="11798" width="13.75" style="695" customWidth="1"/>
    <col min="11799" max="11799" width="15.625" style="695" customWidth="1"/>
    <col min="11800" max="11800" width="9.125" style="695" customWidth="1"/>
    <col min="11801" max="11801" width="22" style="695" customWidth="1"/>
    <col min="11802" max="11802" width="11.625" style="695" customWidth="1"/>
    <col min="11803" max="12030" width="9" style="695"/>
    <col min="12031" max="12031" width="6.5" style="695" customWidth="1"/>
    <col min="12032" max="12032" width="13.25" style="695" customWidth="1"/>
    <col min="12033" max="12034" width="12.625" style="695" customWidth="1"/>
    <col min="12035" max="12035" width="15.875" style="695" customWidth="1"/>
    <col min="12036" max="12036" width="10" style="695" customWidth="1"/>
    <col min="12037" max="12037" width="9" style="695"/>
    <col min="12038" max="12038" width="9.125" style="695" customWidth="1"/>
    <col min="12039" max="12039" width="10" style="695" customWidth="1"/>
    <col min="12040" max="12040" width="11.375" style="695" customWidth="1"/>
    <col min="12041" max="12041" width="17.875" style="695" customWidth="1"/>
    <col min="12042" max="12042" width="14.125" style="695" customWidth="1"/>
    <col min="12043" max="12043" width="32" style="695" customWidth="1"/>
    <col min="12044" max="12045" width="9.125" style="695" customWidth="1"/>
    <col min="12046" max="12046" width="9" style="695"/>
    <col min="12047" max="12047" width="9.125" style="695" customWidth="1"/>
    <col min="12048" max="12048" width="9" style="695"/>
    <col min="12049" max="12049" width="9.125" style="695" customWidth="1"/>
    <col min="12050" max="12050" width="13.875" style="695" customWidth="1"/>
    <col min="12051" max="12051" width="12.5" style="695" customWidth="1"/>
    <col min="12052" max="12054" width="13.75" style="695" customWidth="1"/>
    <col min="12055" max="12055" width="15.625" style="695" customWidth="1"/>
    <col min="12056" max="12056" width="9.125" style="695" customWidth="1"/>
    <col min="12057" max="12057" width="22" style="695" customWidth="1"/>
    <col min="12058" max="12058" width="11.625" style="695" customWidth="1"/>
    <col min="12059" max="12286" width="9" style="695"/>
    <col min="12287" max="12287" width="6.5" style="695" customWidth="1"/>
    <col min="12288" max="12288" width="13.25" style="695" customWidth="1"/>
    <col min="12289" max="12290" width="12.625" style="695" customWidth="1"/>
    <col min="12291" max="12291" width="15.875" style="695" customWidth="1"/>
    <col min="12292" max="12292" width="10" style="695" customWidth="1"/>
    <col min="12293" max="12293" width="9" style="695"/>
    <col min="12294" max="12294" width="9.125" style="695" customWidth="1"/>
    <col min="12295" max="12295" width="10" style="695" customWidth="1"/>
    <col min="12296" max="12296" width="11.375" style="695" customWidth="1"/>
    <col min="12297" max="12297" width="17.875" style="695" customWidth="1"/>
    <col min="12298" max="12298" width="14.125" style="695" customWidth="1"/>
    <col min="12299" max="12299" width="32" style="695" customWidth="1"/>
    <col min="12300" max="12301" width="9.125" style="695" customWidth="1"/>
    <col min="12302" max="12302" width="9" style="695"/>
    <col min="12303" max="12303" width="9.125" style="695" customWidth="1"/>
    <col min="12304" max="12304" width="9" style="695"/>
    <col min="12305" max="12305" width="9.125" style="695" customWidth="1"/>
    <col min="12306" max="12306" width="13.875" style="695" customWidth="1"/>
    <col min="12307" max="12307" width="12.5" style="695" customWidth="1"/>
    <col min="12308" max="12310" width="13.75" style="695" customWidth="1"/>
    <col min="12311" max="12311" width="15.625" style="695" customWidth="1"/>
    <col min="12312" max="12312" width="9.125" style="695" customWidth="1"/>
    <col min="12313" max="12313" width="22" style="695" customWidth="1"/>
    <col min="12314" max="12314" width="11.625" style="695" customWidth="1"/>
    <col min="12315" max="12542" width="9" style="695"/>
    <col min="12543" max="12543" width="6.5" style="695" customWidth="1"/>
    <col min="12544" max="12544" width="13.25" style="695" customWidth="1"/>
    <col min="12545" max="12546" width="12.625" style="695" customWidth="1"/>
    <col min="12547" max="12547" width="15.875" style="695" customWidth="1"/>
    <col min="12548" max="12548" width="10" style="695" customWidth="1"/>
    <col min="12549" max="12549" width="9" style="695"/>
    <col min="12550" max="12550" width="9.125" style="695" customWidth="1"/>
    <col min="12551" max="12551" width="10" style="695" customWidth="1"/>
    <col min="12552" max="12552" width="11.375" style="695" customWidth="1"/>
    <col min="12553" max="12553" width="17.875" style="695" customWidth="1"/>
    <col min="12554" max="12554" width="14.125" style="695" customWidth="1"/>
    <col min="12555" max="12555" width="32" style="695" customWidth="1"/>
    <col min="12556" max="12557" width="9.125" style="695" customWidth="1"/>
    <col min="12558" max="12558" width="9" style="695"/>
    <col min="12559" max="12559" width="9.125" style="695" customWidth="1"/>
    <col min="12560" max="12560" width="9" style="695"/>
    <col min="12561" max="12561" width="9.125" style="695" customWidth="1"/>
    <col min="12562" max="12562" width="13.875" style="695" customWidth="1"/>
    <col min="12563" max="12563" width="12.5" style="695" customWidth="1"/>
    <col min="12564" max="12566" width="13.75" style="695" customWidth="1"/>
    <col min="12567" max="12567" width="15.625" style="695" customWidth="1"/>
    <col min="12568" max="12568" width="9.125" style="695" customWidth="1"/>
    <col min="12569" max="12569" width="22" style="695" customWidth="1"/>
    <col min="12570" max="12570" width="11.625" style="695" customWidth="1"/>
    <col min="12571" max="12798" width="9" style="695"/>
    <col min="12799" max="12799" width="6.5" style="695" customWidth="1"/>
    <col min="12800" max="12800" width="13.25" style="695" customWidth="1"/>
    <col min="12801" max="12802" width="12.625" style="695" customWidth="1"/>
    <col min="12803" max="12803" width="15.875" style="695" customWidth="1"/>
    <col min="12804" max="12804" width="10" style="695" customWidth="1"/>
    <col min="12805" max="12805" width="9" style="695"/>
    <col min="12806" max="12806" width="9.125" style="695" customWidth="1"/>
    <col min="12807" max="12807" width="10" style="695" customWidth="1"/>
    <col min="12808" max="12808" width="11.375" style="695" customWidth="1"/>
    <col min="12809" max="12809" width="17.875" style="695" customWidth="1"/>
    <col min="12810" max="12810" width="14.125" style="695" customWidth="1"/>
    <col min="12811" max="12811" width="32" style="695" customWidth="1"/>
    <col min="12812" max="12813" width="9.125" style="695" customWidth="1"/>
    <col min="12814" max="12814" width="9" style="695"/>
    <col min="12815" max="12815" width="9.125" style="695" customWidth="1"/>
    <col min="12816" max="12816" width="9" style="695"/>
    <col min="12817" max="12817" width="9.125" style="695" customWidth="1"/>
    <col min="12818" max="12818" width="13.875" style="695" customWidth="1"/>
    <col min="12819" max="12819" width="12.5" style="695" customWidth="1"/>
    <col min="12820" max="12822" width="13.75" style="695" customWidth="1"/>
    <col min="12823" max="12823" width="15.625" style="695" customWidth="1"/>
    <col min="12824" max="12824" width="9.125" style="695" customWidth="1"/>
    <col min="12825" max="12825" width="22" style="695" customWidth="1"/>
    <col min="12826" max="12826" width="11.625" style="695" customWidth="1"/>
    <col min="12827" max="13054" width="9" style="695"/>
    <col min="13055" max="13055" width="6.5" style="695" customWidth="1"/>
    <col min="13056" max="13056" width="13.25" style="695" customWidth="1"/>
    <col min="13057" max="13058" width="12.625" style="695" customWidth="1"/>
    <col min="13059" max="13059" width="15.875" style="695" customWidth="1"/>
    <col min="13060" max="13060" width="10" style="695" customWidth="1"/>
    <col min="13061" max="13061" width="9" style="695"/>
    <col min="13062" max="13062" width="9.125" style="695" customWidth="1"/>
    <col min="13063" max="13063" width="10" style="695" customWidth="1"/>
    <col min="13064" max="13064" width="11.375" style="695" customWidth="1"/>
    <col min="13065" max="13065" width="17.875" style="695" customWidth="1"/>
    <col min="13066" max="13066" width="14.125" style="695" customWidth="1"/>
    <col min="13067" max="13067" width="32" style="695" customWidth="1"/>
    <col min="13068" max="13069" width="9.125" style="695" customWidth="1"/>
    <col min="13070" max="13070" width="9" style="695"/>
    <col min="13071" max="13071" width="9.125" style="695" customWidth="1"/>
    <col min="13072" max="13072" width="9" style="695"/>
    <col min="13073" max="13073" width="9.125" style="695" customWidth="1"/>
    <col min="13074" max="13074" width="13.875" style="695" customWidth="1"/>
    <col min="13075" max="13075" width="12.5" style="695" customWidth="1"/>
    <col min="13076" max="13078" width="13.75" style="695" customWidth="1"/>
    <col min="13079" max="13079" width="15.625" style="695" customWidth="1"/>
    <col min="13080" max="13080" width="9.125" style="695" customWidth="1"/>
    <col min="13081" max="13081" width="22" style="695" customWidth="1"/>
    <col min="13082" max="13082" width="11.625" style="695" customWidth="1"/>
    <col min="13083" max="13310" width="9" style="695"/>
    <col min="13311" max="13311" width="6.5" style="695" customWidth="1"/>
    <col min="13312" max="13312" width="13.25" style="695" customWidth="1"/>
    <col min="13313" max="13314" width="12.625" style="695" customWidth="1"/>
    <col min="13315" max="13315" width="15.875" style="695" customWidth="1"/>
    <col min="13316" max="13316" width="10" style="695" customWidth="1"/>
    <col min="13317" max="13317" width="9" style="695"/>
    <col min="13318" max="13318" width="9.125" style="695" customWidth="1"/>
    <col min="13319" max="13319" width="10" style="695" customWidth="1"/>
    <col min="13320" max="13320" width="11.375" style="695" customWidth="1"/>
    <col min="13321" max="13321" width="17.875" style="695" customWidth="1"/>
    <col min="13322" max="13322" width="14.125" style="695" customWidth="1"/>
    <col min="13323" max="13323" width="32" style="695" customWidth="1"/>
    <col min="13324" max="13325" width="9.125" style="695" customWidth="1"/>
    <col min="13326" max="13326" width="9" style="695"/>
    <col min="13327" max="13327" width="9.125" style="695" customWidth="1"/>
    <col min="13328" max="13328" width="9" style="695"/>
    <col min="13329" max="13329" width="9.125" style="695" customWidth="1"/>
    <col min="13330" max="13330" width="13.875" style="695" customWidth="1"/>
    <col min="13331" max="13331" width="12.5" style="695" customWidth="1"/>
    <col min="13332" max="13334" width="13.75" style="695" customWidth="1"/>
    <col min="13335" max="13335" width="15.625" style="695" customWidth="1"/>
    <col min="13336" max="13336" width="9.125" style="695" customWidth="1"/>
    <col min="13337" max="13337" width="22" style="695" customWidth="1"/>
    <col min="13338" max="13338" width="11.625" style="695" customWidth="1"/>
    <col min="13339" max="13566" width="9" style="695"/>
    <col min="13567" max="13567" width="6.5" style="695" customWidth="1"/>
    <col min="13568" max="13568" width="13.25" style="695" customWidth="1"/>
    <col min="13569" max="13570" width="12.625" style="695" customWidth="1"/>
    <col min="13571" max="13571" width="15.875" style="695" customWidth="1"/>
    <col min="13572" max="13572" width="10" style="695" customWidth="1"/>
    <col min="13573" max="13573" width="9" style="695"/>
    <col min="13574" max="13574" width="9.125" style="695" customWidth="1"/>
    <col min="13575" max="13575" width="10" style="695" customWidth="1"/>
    <col min="13576" max="13576" width="11.375" style="695" customWidth="1"/>
    <col min="13577" max="13577" width="17.875" style="695" customWidth="1"/>
    <col min="13578" max="13578" width="14.125" style="695" customWidth="1"/>
    <col min="13579" max="13579" width="32" style="695" customWidth="1"/>
    <col min="13580" max="13581" width="9.125" style="695" customWidth="1"/>
    <col min="13582" max="13582" width="9" style="695"/>
    <col min="13583" max="13583" width="9.125" style="695" customWidth="1"/>
    <col min="13584" max="13584" width="9" style="695"/>
    <col min="13585" max="13585" width="9.125" style="695" customWidth="1"/>
    <col min="13586" max="13586" width="13.875" style="695" customWidth="1"/>
    <col min="13587" max="13587" width="12.5" style="695" customWidth="1"/>
    <col min="13588" max="13590" width="13.75" style="695" customWidth="1"/>
    <col min="13591" max="13591" width="15.625" style="695" customWidth="1"/>
    <col min="13592" max="13592" width="9.125" style="695" customWidth="1"/>
    <col min="13593" max="13593" width="22" style="695" customWidth="1"/>
    <col min="13594" max="13594" width="11.625" style="695" customWidth="1"/>
    <col min="13595" max="13822" width="9" style="695"/>
    <col min="13823" max="13823" width="6.5" style="695" customWidth="1"/>
    <col min="13824" max="13824" width="13.25" style="695" customWidth="1"/>
    <col min="13825" max="13826" width="12.625" style="695" customWidth="1"/>
    <col min="13827" max="13827" width="15.875" style="695" customWidth="1"/>
    <col min="13828" max="13828" width="10" style="695" customWidth="1"/>
    <col min="13829" max="13829" width="9" style="695"/>
    <col min="13830" max="13830" width="9.125" style="695" customWidth="1"/>
    <col min="13831" max="13831" width="10" style="695" customWidth="1"/>
    <col min="13832" max="13832" width="11.375" style="695" customWidth="1"/>
    <col min="13833" max="13833" width="17.875" style="695" customWidth="1"/>
    <col min="13834" max="13834" width="14.125" style="695" customWidth="1"/>
    <col min="13835" max="13835" width="32" style="695" customWidth="1"/>
    <col min="13836" max="13837" width="9.125" style="695" customWidth="1"/>
    <col min="13838" max="13838" width="9" style="695"/>
    <col min="13839" max="13839" width="9.125" style="695" customWidth="1"/>
    <col min="13840" max="13840" width="9" style="695"/>
    <col min="13841" max="13841" width="9.125" style="695" customWidth="1"/>
    <col min="13842" max="13842" width="13.875" style="695" customWidth="1"/>
    <col min="13843" max="13843" width="12.5" style="695" customWidth="1"/>
    <col min="13844" max="13846" width="13.75" style="695" customWidth="1"/>
    <col min="13847" max="13847" width="15.625" style="695" customWidth="1"/>
    <col min="13848" max="13848" width="9.125" style="695" customWidth="1"/>
    <col min="13849" max="13849" width="22" style="695" customWidth="1"/>
    <col min="13850" max="13850" width="11.625" style="695" customWidth="1"/>
    <col min="13851" max="14078" width="9" style="695"/>
    <col min="14079" max="14079" width="6.5" style="695" customWidth="1"/>
    <col min="14080" max="14080" width="13.25" style="695" customWidth="1"/>
    <col min="14081" max="14082" width="12.625" style="695" customWidth="1"/>
    <col min="14083" max="14083" width="15.875" style="695" customWidth="1"/>
    <col min="14084" max="14084" width="10" style="695" customWidth="1"/>
    <col min="14085" max="14085" width="9" style="695"/>
    <col min="14086" max="14086" width="9.125" style="695" customWidth="1"/>
    <col min="14087" max="14087" width="10" style="695" customWidth="1"/>
    <col min="14088" max="14088" width="11.375" style="695" customWidth="1"/>
    <col min="14089" max="14089" width="17.875" style="695" customWidth="1"/>
    <col min="14090" max="14090" width="14.125" style="695" customWidth="1"/>
    <col min="14091" max="14091" width="32" style="695" customWidth="1"/>
    <col min="14092" max="14093" width="9.125" style="695" customWidth="1"/>
    <col min="14094" max="14094" width="9" style="695"/>
    <col min="14095" max="14095" width="9.125" style="695" customWidth="1"/>
    <col min="14096" max="14096" width="9" style="695"/>
    <col min="14097" max="14097" width="9.125" style="695" customWidth="1"/>
    <col min="14098" max="14098" width="13.875" style="695" customWidth="1"/>
    <col min="14099" max="14099" width="12.5" style="695" customWidth="1"/>
    <col min="14100" max="14102" width="13.75" style="695" customWidth="1"/>
    <col min="14103" max="14103" width="15.625" style="695" customWidth="1"/>
    <col min="14104" max="14104" width="9.125" style="695" customWidth="1"/>
    <col min="14105" max="14105" width="22" style="695" customWidth="1"/>
    <col min="14106" max="14106" width="11.625" style="695" customWidth="1"/>
    <col min="14107" max="14334" width="9" style="695"/>
    <col min="14335" max="14335" width="6.5" style="695" customWidth="1"/>
    <col min="14336" max="14336" width="13.25" style="695" customWidth="1"/>
    <col min="14337" max="14338" width="12.625" style="695" customWidth="1"/>
    <col min="14339" max="14339" width="15.875" style="695" customWidth="1"/>
    <col min="14340" max="14340" width="10" style="695" customWidth="1"/>
    <col min="14341" max="14341" width="9" style="695"/>
    <col min="14342" max="14342" width="9.125" style="695" customWidth="1"/>
    <col min="14343" max="14343" width="10" style="695" customWidth="1"/>
    <col min="14344" max="14344" width="11.375" style="695" customWidth="1"/>
    <col min="14345" max="14345" width="17.875" style="695" customWidth="1"/>
    <col min="14346" max="14346" width="14.125" style="695" customWidth="1"/>
    <col min="14347" max="14347" width="32" style="695" customWidth="1"/>
    <col min="14348" max="14349" width="9.125" style="695" customWidth="1"/>
    <col min="14350" max="14350" width="9" style="695"/>
    <col min="14351" max="14351" width="9.125" style="695" customWidth="1"/>
    <col min="14352" max="14352" width="9" style="695"/>
    <col min="14353" max="14353" width="9.125" style="695" customWidth="1"/>
    <col min="14354" max="14354" width="13.875" style="695" customWidth="1"/>
    <col min="14355" max="14355" width="12.5" style="695" customWidth="1"/>
    <col min="14356" max="14358" width="13.75" style="695" customWidth="1"/>
    <col min="14359" max="14359" width="15.625" style="695" customWidth="1"/>
    <col min="14360" max="14360" width="9.125" style="695" customWidth="1"/>
    <col min="14361" max="14361" width="22" style="695" customWidth="1"/>
    <col min="14362" max="14362" width="11.625" style="695" customWidth="1"/>
    <col min="14363" max="14590" width="9" style="695"/>
    <col min="14591" max="14591" width="6.5" style="695" customWidth="1"/>
    <col min="14592" max="14592" width="13.25" style="695" customWidth="1"/>
    <col min="14593" max="14594" width="12.625" style="695" customWidth="1"/>
    <col min="14595" max="14595" width="15.875" style="695" customWidth="1"/>
    <col min="14596" max="14596" width="10" style="695" customWidth="1"/>
    <col min="14597" max="14597" width="9" style="695"/>
    <col min="14598" max="14598" width="9.125" style="695" customWidth="1"/>
    <col min="14599" max="14599" width="10" style="695" customWidth="1"/>
    <col min="14600" max="14600" width="11.375" style="695" customWidth="1"/>
    <col min="14601" max="14601" width="17.875" style="695" customWidth="1"/>
    <col min="14602" max="14602" width="14.125" style="695" customWidth="1"/>
    <col min="14603" max="14603" width="32" style="695" customWidth="1"/>
    <col min="14604" max="14605" width="9.125" style="695" customWidth="1"/>
    <col min="14606" max="14606" width="9" style="695"/>
    <col min="14607" max="14607" width="9.125" style="695" customWidth="1"/>
    <col min="14608" max="14608" width="9" style="695"/>
    <col min="14609" max="14609" width="9.125" style="695" customWidth="1"/>
    <col min="14610" max="14610" width="13.875" style="695" customWidth="1"/>
    <col min="14611" max="14611" width="12.5" style="695" customWidth="1"/>
    <col min="14612" max="14614" width="13.75" style="695" customWidth="1"/>
    <col min="14615" max="14615" width="15.625" style="695" customWidth="1"/>
    <col min="14616" max="14616" width="9.125" style="695" customWidth="1"/>
    <col min="14617" max="14617" width="22" style="695" customWidth="1"/>
    <col min="14618" max="14618" width="11.625" style="695" customWidth="1"/>
    <col min="14619" max="14846" width="9" style="695"/>
    <col min="14847" max="14847" width="6.5" style="695" customWidth="1"/>
    <col min="14848" max="14848" width="13.25" style="695" customWidth="1"/>
    <col min="14849" max="14850" width="12.625" style="695" customWidth="1"/>
    <col min="14851" max="14851" width="15.875" style="695" customWidth="1"/>
    <col min="14852" max="14852" width="10" style="695" customWidth="1"/>
    <col min="14853" max="14853" width="9" style="695"/>
    <col min="14854" max="14854" width="9.125" style="695" customWidth="1"/>
    <col min="14855" max="14855" width="10" style="695" customWidth="1"/>
    <col min="14856" max="14856" width="11.375" style="695" customWidth="1"/>
    <col min="14857" max="14857" width="17.875" style="695" customWidth="1"/>
    <col min="14858" max="14858" width="14.125" style="695" customWidth="1"/>
    <col min="14859" max="14859" width="32" style="695" customWidth="1"/>
    <col min="14860" max="14861" width="9.125" style="695" customWidth="1"/>
    <col min="14862" max="14862" width="9" style="695"/>
    <col min="14863" max="14863" width="9.125" style="695" customWidth="1"/>
    <col min="14864" max="14864" width="9" style="695"/>
    <col min="14865" max="14865" width="9.125" style="695" customWidth="1"/>
    <col min="14866" max="14866" width="13.875" style="695" customWidth="1"/>
    <col min="14867" max="14867" width="12.5" style="695" customWidth="1"/>
    <col min="14868" max="14870" width="13.75" style="695" customWidth="1"/>
    <col min="14871" max="14871" width="15.625" style="695" customWidth="1"/>
    <col min="14872" max="14872" width="9.125" style="695" customWidth="1"/>
    <col min="14873" max="14873" width="22" style="695" customWidth="1"/>
    <col min="14874" max="14874" width="11.625" style="695" customWidth="1"/>
    <col min="14875" max="15102" width="9" style="695"/>
    <col min="15103" max="15103" width="6.5" style="695" customWidth="1"/>
    <col min="15104" max="15104" width="13.25" style="695" customWidth="1"/>
    <col min="15105" max="15106" width="12.625" style="695" customWidth="1"/>
    <col min="15107" max="15107" width="15.875" style="695" customWidth="1"/>
    <col min="15108" max="15108" width="10" style="695" customWidth="1"/>
    <col min="15109" max="15109" width="9" style="695"/>
    <col min="15110" max="15110" width="9.125" style="695" customWidth="1"/>
    <col min="15111" max="15111" width="10" style="695" customWidth="1"/>
    <col min="15112" max="15112" width="11.375" style="695" customWidth="1"/>
    <col min="15113" max="15113" width="17.875" style="695" customWidth="1"/>
    <col min="15114" max="15114" width="14.125" style="695" customWidth="1"/>
    <col min="15115" max="15115" width="32" style="695" customWidth="1"/>
    <col min="15116" max="15117" width="9.125" style="695" customWidth="1"/>
    <col min="15118" max="15118" width="9" style="695"/>
    <col min="15119" max="15119" width="9.125" style="695" customWidth="1"/>
    <col min="15120" max="15120" width="9" style="695"/>
    <col min="15121" max="15121" width="9.125" style="695" customWidth="1"/>
    <col min="15122" max="15122" width="13.875" style="695" customWidth="1"/>
    <col min="15123" max="15123" width="12.5" style="695" customWidth="1"/>
    <col min="15124" max="15126" width="13.75" style="695" customWidth="1"/>
    <col min="15127" max="15127" width="15.625" style="695" customWidth="1"/>
    <col min="15128" max="15128" width="9.125" style="695" customWidth="1"/>
    <col min="15129" max="15129" width="22" style="695" customWidth="1"/>
    <col min="15130" max="15130" width="11.625" style="695" customWidth="1"/>
    <col min="15131" max="15358" width="9" style="695"/>
    <col min="15359" max="15359" width="6.5" style="695" customWidth="1"/>
    <col min="15360" max="15360" width="13.25" style="695" customWidth="1"/>
    <col min="15361" max="15362" width="12.625" style="695" customWidth="1"/>
    <col min="15363" max="15363" width="15.875" style="695" customWidth="1"/>
    <col min="15364" max="15364" width="10" style="695" customWidth="1"/>
    <col min="15365" max="15365" width="9" style="695"/>
    <col min="15366" max="15366" width="9.125" style="695" customWidth="1"/>
    <col min="15367" max="15367" width="10" style="695" customWidth="1"/>
    <col min="15368" max="15368" width="11.375" style="695" customWidth="1"/>
    <col min="15369" max="15369" width="17.875" style="695" customWidth="1"/>
    <col min="15370" max="15370" width="14.125" style="695" customWidth="1"/>
    <col min="15371" max="15371" width="32" style="695" customWidth="1"/>
    <col min="15372" max="15373" width="9.125" style="695" customWidth="1"/>
    <col min="15374" max="15374" width="9" style="695"/>
    <col min="15375" max="15375" width="9.125" style="695" customWidth="1"/>
    <col min="15376" max="15376" width="9" style="695"/>
    <col min="15377" max="15377" width="9.125" style="695" customWidth="1"/>
    <col min="15378" max="15378" width="13.875" style="695" customWidth="1"/>
    <col min="15379" max="15379" width="12.5" style="695" customWidth="1"/>
    <col min="15380" max="15382" width="13.75" style="695" customWidth="1"/>
    <col min="15383" max="15383" width="15.625" style="695" customWidth="1"/>
    <col min="15384" max="15384" width="9.125" style="695" customWidth="1"/>
    <col min="15385" max="15385" width="22" style="695" customWidth="1"/>
    <col min="15386" max="15386" width="11.625" style="695" customWidth="1"/>
    <col min="15387" max="15614" width="9" style="695"/>
    <col min="15615" max="15615" width="6.5" style="695" customWidth="1"/>
    <col min="15616" max="15616" width="13.25" style="695" customWidth="1"/>
    <col min="15617" max="15618" width="12.625" style="695" customWidth="1"/>
    <col min="15619" max="15619" width="15.875" style="695" customWidth="1"/>
    <col min="15620" max="15620" width="10" style="695" customWidth="1"/>
    <col min="15621" max="15621" width="9" style="695"/>
    <col min="15622" max="15622" width="9.125" style="695" customWidth="1"/>
    <col min="15623" max="15623" width="10" style="695" customWidth="1"/>
    <col min="15624" max="15624" width="11.375" style="695" customWidth="1"/>
    <col min="15625" max="15625" width="17.875" style="695" customWidth="1"/>
    <col min="15626" max="15626" width="14.125" style="695" customWidth="1"/>
    <col min="15627" max="15627" width="32" style="695" customWidth="1"/>
    <col min="15628" max="15629" width="9.125" style="695" customWidth="1"/>
    <col min="15630" max="15630" width="9" style="695"/>
    <col min="15631" max="15631" width="9.125" style="695" customWidth="1"/>
    <col min="15632" max="15632" width="9" style="695"/>
    <col min="15633" max="15633" width="9.125" style="695" customWidth="1"/>
    <col min="15634" max="15634" width="13.875" style="695" customWidth="1"/>
    <col min="15635" max="15635" width="12.5" style="695" customWidth="1"/>
    <col min="15636" max="15638" width="13.75" style="695" customWidth="1"/>
    <col min="15639" max="15639" width="15.625" style="695" customWidth="1"/>
    <col min="15640" max="15640" width="9.125" style="695" customWidth="1"/>
    <col min="15641" max="15641" width="22" style="695" customWidth="1"/>
    <col min="15642" max="15642" width="11.625" style="695" customWidth="1"/>
    <col min="15643" max="15870" width="9" style="695"/>
    <col min="15871" max="15871" width="6.5" style="695" customWidth="1"/>
    <col min="15872" max="15872" width="13.25" style="695" customWidth="1"/>
    <col min="15873" max="15874" width="12.625" style="695" customWidth="1"/>
    <col min="15875" max="15875" width="15.875" style="695" customWidth="1"/>
    <col min="15876" max="15876" width="10" style="695" customWidth="1"/>
    <col min="15877" max="15877" width="9" style="695"/>
    <col min="15878" max="15878" width="9.125" style="695" customWidth="1"/>
    <col min="15879" max="15879" width="10" style="695" customWidth="1"/>
    <col min="15880" max="15880" width="11.375" style="695" customWidth="1"/>
    <col min="15881" max="15881" width="17.875" style="695" customWidth="1"/>
    <col min="15882" max="15882" width="14.125" style="695" customWidth="1"/>
    <col min="15883" max="15883" width="32" style="695" customWidth="1"/>
    <col min="15884" max="15885" width="9.125" style="695" customWidth="1"/>
    <col min="15886" max="15886" width="9" style="695"/>
    <col min="15887" max="15887" width="9.125" style="695" customWidth="1"/>
    <col min="15888" max="15888" width="9" style="695"/>
    <col min="15889" max="15889" width="9.125" style="695" customWidth="1"/>
    <col min="15890" max="15890" width="13.875" style="695" customWidth="1"/>
    <col min="15891" max="15891" width="12.5" style="695" customWidth="1"/>
    <col min="15892" max="15894" width="13.75" style="695" customWidth="1"/>
    <col min="15895" max="15895" width="15.625" style="695" customWidth="1"/>
    <col min="15896" max="15896" width="9.125" style="695" customWidth="1"/>
    <col min="15897" max="15897" width="22" style="695" customWidth="1"/>
    <col min="15898" max="15898" width="11.625" style="695" customWidth="1"/>
    <col min="15899" max="16126" width="9" style="695"/>
    <col min="16127" max="16127" width="6.5" style="695" customWidth="1"/>
    <col min="16128" max="16128" width="13.25" style="695" customWidth="1"/>
    <col min="16129" max="16130" width="12.625" style="695" customWidth="1"/>
    <col min="16131" max="16131" width="15.875" style="695" customWidth="1"/>
    <col min="16132" max="16132" width="10" style="695" customWidth="1"/>
    <col min="16133" max="16133" width="9" style="695"/>
    <col min="16134" max="16134" width="9.125" style="695" customWidth="1"/>
    <col min="16135" max="16135" width="10" style="695" customWidth="1"/>
    <col min="16136" max="16136" width="11.375" style="695" customWidth="1"/>
    <col min="16137" max="16137" width="17.875" style="695" customWidth="1"/>
    <col min="16138" max="16138" width="14.125" style="695" customWidth="1"/>
    <col min="16139" max="16139" width="32" style="695" customWidth="1"/>
    <col min="16140" max="16141" width="9.125" style="695" customWidth="1"/>
    <col min="16142" max="16142" width="9" style="695"/>
    <col min="16143" max="16143" width="9.125" style="695" customWidth="1"/>
    <col min="16144" max="16144" width="9" style="695"/>
    <col min="16145" max="16145" width="9.125" style="695" customWidth="1"/>
    <col min="16146" max="16146" width="13.875" style="695" customWidth="1"/>
    <col min="16147" max="16147" width="12.5" style="695" customWidth="1"/>
    <col min="16148" max="16150" width="13.75" style="695" customWidth="1"/>
    <col min="16151" max="16151" width="15.625" style="695" customWidth="1"/>
    <col min="16152" max="16152" width="9.125" style="695" customWidth="1"/>
    <col min="16153" max="16153" width="22" style="695" customWidth="1"/>
    <col min="16154" max="16154" width="11.625" style="695" customWidth="1"/>
    <col min="16155" max="16384" width="9" style="695"/>
  </cols>
  <sheetData>
    <row r="1" spans="1:1">
      <c r="A1" s="635" t="s">
        <v>409</v>
      </c>
    </row>
    <row r="2" s="693" customFormat="1" ht="30" customHeight="1" spans="1:26">
      <c r="A2" s="697" t="s">
        <v>1054</v>
      </c>
      <c r="B2" s="697"/>
      <c r="C2" s="697"/>
      <c r="D2" s="697"/>
      <c r="E2" s="697"/>
      <c r="F2" s="697"/>
      <c r="G2" s="697"/>
      <c r="H2" s="697"/>
      <c r="I2" s="697"/>
      <c r="J2" s="697"/>
      <c r="K2" s="697"/>
      <c r="L2" s="697"/>
      <c r="M2" s="697"/>
      <c r="N2" s="697"/>
      <c r="O2" s="697"/>
      <c r="P2" s="697"/>
      <c r="Q2" s="697"/>
      <c r="R2" s="697"/>
      <c r="S2" s="697"/>
      <c r="T2" s="697"/>
      <c r="U2" s="697"/>
      <c r="V2" s="697"/>
      <c r="W2" s="697"/>
      <c r="X2" s="697"/>
      <c r="Y2" s="697"/>
      <c r="Z2" s="727"/>
    </row>
    <row r="3" s="693" customFormat="1" spans="1:26">
      <c r="A3" s="698" t="str">
        <f>"评估基准日："&amp;TEXT(基本信息输入表!M7,"yyyy年mm月dd日")</f>
        <v>评估基准日：2020年03月31日</v>
      </c>
      <c r="B3" s="698"/>
      <c r="C3" s="698"/>
      <c r="D3" s="698"/>
      <c r="E3" s="698"/>
      <c r="F3" s="698"/>
      <c r="G3" s="698"/>
      <c r="H3" s="698"/>
      <c r="I3" s="698"/>
      <c r="J3" s="698"/>
      <c r="K3" s="698"/>
      <c r="L3" s="698"/>
      <c r="M3" s="698"/>
      <c r="N3" s="698"/>
      <c r="O3" s="698"/>
      <c r="P3" s="698"/>
      <c r="Q3" s="698"/>
      <c r="R3" s="698"/>
      <c r="S3" s="698"/>
      <c r="T3" s="698"/>
      <c r="U3" s="698"/>
      <c r="V3" s="698"/>
      <c r="W3" s="698"/>
      <c r="X3" s="698"/>
      <c r="Y3" s="698"/>
      <c r="Z3" s="727"/>
    </row>
    <row r="4" s="693" customFormat="1" ht="14.1" customHeight="1" spans="1:26">
      <c r="A4" s="698"/>
      <c r="B4" s="698"/>
      <c r="C4" s="698"/>
      <c r="D4" s="698"/>
      <c r="E4" s="698"/>
      <c r="F4" s="698"/>
      <c r="G4" s="698"/>
      <c r="H4" s="757"/>
      <c r="I4" s="757"/>
      <c r="J4" s="727"/>
      <c r="K4" s="727"/>
      <c r="L4" s="728"/>
      <c r="M4" s="728"/>
      <c r="X4" s="728" t="s">
        <v>1055</v>
      </c>
      <c r="Y4" s="728"/>
      <c r="Z4" s="727"/>
    </row>
    <row r="5" s="693" customFormat="1" ht="15.75" customHeight="1" spans="1:26">
      <c r="A5" s="3" t="str">
        <f>基本信息输入表!K6&amp;"："&amp;基本信息输入表!M6</f>
        <v>被评估单位：山西华润昌裕煤业有限公司</v>
      </c>
      <c r="E5" s="703"/>
      <c r="F5" s="703"/>
      <c r="G5" s="703"/>
      <c r="H5" s="758"/>
      <c r="I5" s="758"/>
      <c r="J5" s="703"/>
      <c r="K5" s="703"/>
      <c r="L5" s="703"/>
      <c r="M5" s="728"/>
      <c r="X5" s="703"/>
      <c r="Y5" s="34" t="s">
        <v>587</v>
      </c>
      <c r="Z5" s="727"/>
    </row>
    <row r="6" s="694" customFormat="1" spans="1:30">
      <c r="A6" s="759" t="s">
        <v>444</v>
      </c>
      <c r="B6" s="705" t="s">
        <v>1056</v>
      </c>
      <c r="C6" s="706" t="s">
        <v>1057</v>
      </c>
      <c r="D6" s="705" t="s">
        <v>1058</v>
      </c>
      <c r="E6" s="705" t="s">
        <v>1059</v>
      </c>
      <c r="F6" s="707" t="s">
        <v>1060</v>
      </c>
      <c r="G6" s="705" t="s">
        <v>1061</v>
      </c>
      <c r="H6" s="760" t="s">
        <v>1062</v>
      </c>
      <c r="I6" s="760" t="s">
        <v>1063</v>
      </c>
      <c r="J6" s="706" t="s">
        <v>1064</v>
      </c>
      <c r="K6" s="706" t="s">
        <v>1065</v>
      </c>
      <c r="L6" s="706" t="s">
        <v>1066</v>
      </c>
      <c r="M6" s="706" t="s">
        <v>1067</v>
      </c>
      <c r="N6" s="705" t="s">
        <v>1068</v>
      </c>
      <c r="O6" s="705"/>
      <c r="P6" s="705"/>
      <c r="Q6" s="705"/>
      <c r="R6" s="705"/>
      <c r="S6" s="705"/>
      <c r="T6" s="751" t="s">
        <v>414</v>
      </c>
      <c r="U6" s="735" t="s">
        <v>1069</v>
      </c>
      <c r="V6" s="736" t="s">
        <v>1070</v>
      </c>
      <c r="W6" s="751" t="s">
        <v>415</v>
      </c>
      <c r="X6" s="751" t="s">
        <v>417</v>
      </c>
      <c r="Y6" s="751" t="s">
        <v>577</v>
      </c>
      <c r="Z6" s="727"/>
      <c r="AA6" s="693"/>
      <c r="AB6" s="693"/>
      <c r="AC6" s="693"/>
      <c r="AD6" s="693"/>
    </row>
    <row r="7" s="694" customFormat="1" ht="24" spans="1:30">
      <c r="A7" s="708"/>
      <c r="B7" s="709"/>
      <c r="C7" s="708"/>
      <c r="D7" s="709"/>
      <c r="E7" s="709"/>
      <c r="F7" s="710"/>
      <c r="G7" s="709"/>
      <c r="H7" s="729"/>
      <c r="I7" s="729"/>
      <c r="J7" s="708" t="s">
        <v>1071</v>
      </c>
      <c r="K7" s="708" t="s">
        <v>1071</v>
      </c>
      <c r="L7" s="708" t="s">
        <v>1071</v>
      </c>
      <c r="M7" s="708" t="s">
        <v>1071</v>
      </c>
      <c r="N7" s="730" t="s">
        <v>1072</v>
      </c>
      <c r="O7" s="730" t="s">
        <v>1073</v>
      </c>
      <c r="P7" s="737" t="s">
        <v>1074</v>
      </c>
      <c r="Q7" s="737" t="s">
        <v>1075</v>
      </c>
      <c r="R7" s="737" t="s">
        <v>1076</v>
      </c>
      <c r="S7" s="730" t="s">
        <v>1077</v>
      </c>
      <c r="T7" s="738"/>
      <c r="U7" s="739"/>
      <c r="V7" s="740"/>
      <c r="W7" s="738" t="s">
        <v>880</v>
      </c>
      <c r="X7" s="752"/>
      <c r="Y7" s="753"/>
      <c r="Z7" s="23" t="s">
        <v>592</v>
      </c>
      <c r="AA7" s="693"/>
      <c r="AB7" s="693"/>
      <c r="AC7" s="693"/>
      <c r="AD7" s="693"/>
    </row>
    <row r="8" s="755" customFormat="1" spans="1:26">
      <c r="A8" s="12" t="str">
        <f>IF(C8="","",ROW()-7)</f>
        <v/>
      </c>
      <c r="B8" s="712"/>
      <c r="C8" s="713"/>
      <c r="D8" s="712"/>
      <c r="E8" s="714"/>
      <c r="F8" s="714"/>
      <c r="G8" s="714"/>
      <c r="H8" s="732"/>
      <c r="I8" s="732"/>
      <c r="J8" s="718"/>
      <c r="K8" s="718"/>
      <c r="L8" s="718"/>
      <c r="M8" s="718"/>
      <c r="N8" s="719"/>
      <c r="O8" s="719"/>
      <c r="P8" s="719"/>
      <c r="Q8" s="719"/>
      <c r="R8" s="719"/>
      <c r="S8" s="719"/>
      <c r="T8" s="742"/>
      <c r="U8" s="742"/>
      <c r="V8" s="742"/>
      <c r="W8" s="742"/>
      <c r="X8" s="578" t="str">
        <f t="shared" ref="X8:X15" si="0">IF(T8-U8=0,"",(W8-T8+U8)/(T8-U8)*100)</f>
        <v/>
      </c>
      <c r="Y8" s="714"/>
      <c r="Z8" s="767" t="s">
        <v>1078</v>
      </c>
    </row>
    <row r="9" s="755" customFormat="1" spans="1:26">
      <c r="A9" s="12" t="str">
        <f t="shared" ref="A9:A24" si="1">IF(C9="","",ROW()-7)</f>
        <v/>
      </c>
      <c r="B9" s="712"/>
      <c r="C9" s="713"/>
      <c r="D9" s="712"/>
      <c r="E9" s="712"/>
      <c r="F9" s="712"/>
      <c r="G9" s="712"/>
      <c r="H9" s="733"/>
      <c r="I9" s="733"/>
      <c r="J9" s="713"/>
      <c r="K9" s="713"/>
      <c r="L9" s="713"/>
      <c r="M9" s="713"/>
      <c r="N9" s="719"/>
      <c r="O9" s="719"/>
      <c r="P9" s="719"/>
      <c r="Q9" s="719"/>
      <c r="R9" s="719"/>
      <c r="S9" s="719"/>
      <c r="T9" s="742"/>
      <c r="U9" s="742"/>
      <c r="V9" s="742"/>
      <c r="W9" s="742"/>
      <c r="X9" s="578" t="str">
        <f t="shared" si="0"/>
        <v/>
      </c>
      <c r="Y9" s="714"/>
      <c r="Z9" s="767" t="s">
        <v>1079</v>
      </c>
    </row>
    <row r="10" s="755" customFormat="1" spans="1:26">
      <c r="A10" s="12" t="str">
        <f t="shared" si="1"/>
        <v/>
      </c>
      <c r="B10" s="712"/>
      <c r="C10" s="713"/>
      <c r="D10" s="712"/>
      <c r="E10" s="714"/>
      <c r="F10" s="714"/>
      <c r="G10" s="714"/>
      <c r="H10" s="732"/>
      <c r="I10" s="732"/>
      <c r="J10" s="718"/>
      <c r="K10" s="718"/>
      <c r="L10" s="718"/>
      <c r="M10" s="718"/>
      <c r="N10" s="719"/>
      <c r="O10" s="719"/>
      <c r="P10" s="719"/>
      <c r="Q10" s="719"/>
      <c r="R10" s="719"/>
      <c r="S10" s="719"/>
      <c r="T10" s="742"/>
      <c r="U10" s="742"/>
      <c r="V10" s="742"/>
      <c r="W10" s="742"/>
      <c r="X10" s="578" t="str">
        <f t="shared" si="0"/>
        <v/>
      </c>
      <c r="Y10" s="714"/>
      <c r="Z10" s="767" t="s">
        <v>1080</v>
      </c>
    </row>
    <row r="11" s="755" customFormat="1" spans="1:26">
      <c r="A11" s="12" t="str">
        <f t="shared" si="1"/>
        <v/>
      </c>
      <c r="B11" s="712"/>
      <c r="C11" s="713"/>
      <c r="D11" s="712"/>
      <c r="E11" s="714"/>
      <c r="F11" s="714"/>
      <c r="G11" s="714"/>
      <c r="H11" s="732"/>
      <c r="I11" s="732"/>
      <c r="J11" s="718"/>
      <c r="K11" s="718"/>
      <c r="L11" s="718"/>
      <c r="M11" s="718"/>
      <c r="N11" s="719"/>
      <c r="O11" s="719"/>
      <c r="P11" s="719"/>
      <c r="Q11" s="719"/>
      <c r="R11" s="719"/>
      <c r="S11" s="719"/>
      <c r="T11" s="742"/>
      <c r="U11" s="742"/>
      <c r="V11" s="742"/>
      <c r="W11" s="742"/>
      <c r="X11" s="578" t="str">
        <f t="shared" si="0"/>
        <v/>
      </c>
      <c r="Y11" s="714"/>
      <c r="Z11" s="767" t="s">
        <v>1081</v>
      </c>
    </row>
    <row r="12" s="755" customFormat="1" spans="1:26">
      <c r="A12" s="12" t="str">
        <f t="shared" si="1"/>
        <v/>
      </c>
      <c r="B12" s="712"/>
      <c r="C12" s="713"/>
      <c r="D12" s="712"/>
      <c r="E12" s="712"/>
      <c r="F12" s="712"/>
      <c r="G12" s="712"/>
      <c r="H12" s="733"/>
      <c r="I12" s="733"/>
      <c r="J12" s="713"/>
      <c r="K12" s="713"/>
      <c r="L12" s="713"/>
      <c r="M12" s="713"/>
      <c r="N12" s="720"/>
      <c r="O12" s="720"/>
      <c r="P12" s="720"/>
      <c r="Q12" s="720"/>
      <c r="R12" s="720"/>
      <c r="S12" s="720"/>
      <c r="T12" s="742"/>
      <c r="U12" s="742"/>
      <c r="V12" s="742"/>
      <c r="W12" s="742"/>
      <c r="X12" s="578" t="str">
        <f t="shared" si="0"/>
        <v/>
      </c>
      <c r="Y12" s="712"/>
      <c r="Z12" s="767" t="s">
        <v>1082</v>
      </c>
    </row>
    <row r="13" s="755" customFormat="1" spans="1:26">
      <c r="A13" s="12" t="str">
        <f t="shared" si="1"/>
        <v/>
      </c>
      <c r="B13" s="712"/>
      <c r="C13" s="713"/>
      <c r="D13" s="712"/>
      <c r="E13" s="712"/>
      <c r="F13" s="712"/>
      <c r="G13" s="712"/>
      <c r="H13" s="733"/>
      <c r="I13" s="733"/>
      <c r="J13" s="713"/>
      <c r="K13" s="713"/>
      <c r="L13" s="713"/>
      <c r="M13" s="713"/>
      <c r="N13" s="720"/>
      <c r="O13" s="720"/>
      <c r="P13" s="720"/>
      <c r="Q13" s="720"/>
      <c r="R13" s="720"/>
      <c r="S13" s="720"/>
      <c r="T13" s="742"/>
      <c r="U13" s="742"/>
      <c r="V13" s="742"/>
      <c r="W13" s="742"/>
      <c r="X13" s="578" t="str">
        <f t="shared" si="0"/>
        <v/>
      </c>
      <c r="Y13" s="712"/>
      <c r="Z13" s="767" t="s">
        <v>1083</v>
      </c>
    </row>
    <row r="14" s="755" customFormat="1" spans="1:26">
      <c r="A14" s="12" t="str">
        <f t="shared" si="1"/>
        <v/>
      </c>
      <c r="B14" s="712"/>
      <c r="C14" s="713"/>
      <c r="D14" s="712"/>
      <c r="E14" s="714"/>
      <c r="F14" s="714"/>
      <c r="G14" s="714"/>
      <c r="H14" s="732"/>
      <c r="I14" s="732"/>
      <c r="J14" s="718"/>
      <c r="K14" s="713"/>
      <c r="L14" s="713"/>
      <c r="M14" s="713"/>
      <c r="N14" s="720"/>
      <c r="O14" s="720"/>
      <c r="P14" s="720"/>
      <c r="Q14" s="720"/>
      <c r="R14" s="720"/>
      <c r="S14" s="720"/>
      <c r="T14" s="742"/>
      <c r="U14" s="742"/>
      <c r="V14" s="742"/>
      <c r="W14" s="742"/>
      <c r="X14" s="578" t="str">
        <f t="shared" si="0"/>
        <v/>
      </c>
      <c r="Y14" s="712"/>
      <c r="Z14" s="767" t="s">
        <v>1084</v>
      </c>
    </row>
    <row r="15" s="755" customFormat="1" spans="1:26">
      <c r="A15" s="12" t="str">
        <f t="shared" si="1"/>
        <v/>
      </c>
      <c r="B15" s="712"/>
      <c r="C15" s="713"/>
      <c r="D15" s="712"/>
      <c r="E15" s="712"/>
      <c r="F15" s="712"/>
      <c r="G15" s="712"/>
      <c r="H15" s="733"/>
      <c r="I15" s="733"/>
      <c r="J15" s="713"/>
      <c r="K15" s="713"/>
      <c r="L15" s="713"/>
      <c r="M15" s="713"/>
      <c r="N15" s="720"/>
      <c r="O15" s="720"/>
      <c r="P15" s="720"/>
      <c r="Q15" s="720"/>
      <c r="R15" s="720"/>
      <c r="S15" s="720"/>
      <c r="T15" s="742"/>
      <c r="U15" s="742"/>
      <c r="V15" s="742"/>
      <c r="W15" s="742"/>
      <c r="X15" s="578" t="str">
        <f t="shared" si="0"/>
        <v/>
      </c>
      <c r="Y15" s="712"/>
      <c r="Z15" s="767" t="s">
        <v>1085</v>
      </c>
    </row>
    <row r="16" s="755" customFormat="1" spans="1:26">
      <c r="A16" s="12" t="str">
        <f t="shared" si="1"/>
        <v/>
      </c>
      <c r="B16" s="712"/>
      <c r="C16" s="713"/>
      <c r="D16" s="712"/>
      <c r="E16" s="712"/>
      <c r="F16" s="712"/>
      <c r="G16" s="712"/>
      <c r="H16" s="733"/>
      <c r="I16" s="733"/>
      <c r="J16" s="713"/>
      <c r="K16" s="713"/>
      <c r="L16" s="713"/>
      <c r="M16" s="713"/>
      <c r="N16" s="720"/>
      <c r="O16" s="720"/>
      <c r="P16" s="720"/>
      <c r="Q16" s="720"/>
      <c r="R16" s="720"/>
      <c r="S16" s="720"/>
      <c r="T16" s="742"/>
      <c r="U16" s="742"/>
      <c r="V16" s="742"/>
      <c r="W16" s="742"/>
      <c r="X16" s="578"/>
      <c r="Y16" s="712"/>
      <c r="Z16" s="767" t="s">
        <v>1086</v>
      </c>
    </row>
    <row r="17" s="755" customFormat="1" spans="1:26">
      <c r="A17" s="12" t="str">
        <f t="shared" si="1"/>
        <v/>
      </c>
      <c r="B17" s="712"/>
      <c r="C17" s="713"/>
      <c r="D17" s="712"/>
      <c r="E17" s="712"/>
      <c r="F17" s="712"/>
      <c r="G17" s="712"/>
      <c r="H17" s="733"/>
      <c r="I17" s="733"/>
      <c r="J17" s="713"/>
      <c r="K17" s="713"/>
      <c r="L17" s="713"/>
      <c r="M17" s="713"/>
      <c r="N17" s="720"/>
      <c r="O17" s="720"/>
      <c r="P17" s="720"/>
      <c r="Q17" s="720"/>
      <c r="R17" s="720"/>
      <c r="S17" s="720"/>
      <c r="T17" s="742"/>
      <c r="U17" s="742"/>
      <c r="V17" s="742"/>
      <c r="W17" s="742"/>
      <c r="X17" s="578" t="str">
        <f t="shared" ref="X17:X27" si="2">IF(T17-U17=0,"",(W17-T17+U17)/(T17-U17)*100)</f>
        <v/>
      </c>
      <c r="Y17" s="712"/>
      <c r="Z17" s="767" t="s">
        <v>1087</v>
      </c>
    </row>
    <row r="18" s="755" customFormat="1" spans="1:26">
      <c r="A18" s="12" t="str">
        <f t="shared" si="1"/>
        <v/>
      </c>
      <c r="B18" s="712"/>
      <c r="C18" s="713"/>
      <c r="D18" s="712"/>
      <c r="E18" s="712"/>
      <c r="F18" s="712"/>
      <c r="G18" s="712"/>
      <c r="H18" s="733"/>
      <c r="I18" s="733"/>
      <c r="J18" s="713"/>
      <c r="K18" s="713"/>
      <c r="L18" s="713"/>
      <c r="M18" s="713"/>
      <c r="N18" s="720"/>
      <c r="O18" s="720"/>
      <c r="P18" s="720"/>
      <c r="Q18" s="720"/>
      <c r="R18" s="720"/>
      <c r="S18" s="720"/>
      <c r="T18" s="742"/>
      <c r="U18" s="742"/>
      <c r="V18" s="742"/>
      <c r="W18" s="742"/>
      <c r="X18" s="578" t="str">
        <f t="shared" si="2"/>
        <v/>
      </c>
      <c r="Y18" s="712"/>
      <c r="Z18" s="767" t="s">
        <v>1088</v>
      </c>
    </row>
    <row r="19" s="755" customFormat="1" spans="1:26">
      <c r="A19" s="12" t="str">
        <f t="shared" si="1"/>
        <v/>
      </c>
      <c r="B19" s="712"/>
      <c r="C19" s="713"/>
      <c r="D19" s="712"/>
      <c r="E19" s="712"/>
      <c r="F19" s="712"/>
      <c r="G19" s="712"/>
      <c r="H19" s="733"/>
      <c r="I19" s="733"/>
      <c r="J19" s="713"/>
      <c r="K19" s="713"/>
      <c r="L19" s="713"/>
      <c r="M19" s="713"/>
      <c r="N19" s="720"/>
      <c r="O19" s="720"/>
      <c r="P19" s="720"/>
      <c r="Q19" s="720"/>
      <c r="R19" s="720"/>
      <c r="S19" s="720"/>
      <c r="T19" s="742"/>
      <c r="U19" s="742"/>
      <c r="V19" s="742"/>
      <c r="W19" s="742"/>
      <c r="X19" s="578" t="str">
        <f t="shared" si="2"/>
        <v/>
      </c>
      <c r="Y19" s="712"/>
      <c r="Z19" s="767" t="s">
        <v>1089</v>
      </c>
    </row>
    <row r="20" s="755" customFormat="1" spans="1:26">
      <c r="A20" s="12" t="str">
        <f t="shared" si="1"/>
        <v/>
      </c>
      <c r="B20" s="712"/>
      <c r="C20" s="713"/>
      <c r="D20" s="712"/>
      <c r="E20" s="712"/>
      <c r="F20" s="712"/>
      <c r="G20" s="712"/>
      <c r="H20" s="733"/>
      <c r="I20" s="733"/>
      <c r="J20" s="713"/>
      <c r="K20" s="713"/>
      <c r="L20" s="713"/>
      <c r="M20" s="713"/>
      <c r="N20" s="720"/>
      <c r="O20" s="720"/>
      <c r="P20" s="720"/>
      <c r="Q20" s="720"/>
      <c r="R20" s="720"/>
      <c r="S20" s="720"/>
      <c r="T20" s="742"/>
      <c r="U20" s="742"/>
      <c r="V20" s="742"/>
      <c r="W20" s="742"/>
      <c r="X20" s="578" t="str">
        <f t="shared" si="2"/>
        <v/>
      </c>
      <c r="Y20" s="712"/>
      <c r="Z20" s="767" t="s">
        <v>1090</v>
      </c>
    </row>
    <row r="21" s="694" customFormat="1" spans="1:26">
      <c r="A21" s="12" t="str">
        <f t="shared" si="1"/>
        <v/>
      </c>
      <c r="B21" s="712"/>
      <c r="C21" s="713"/>
      <c r="D21" s="712"/>
      <c r="E21" s="712"/>
      <c r="F21" s="712"/>
      <c r="G21" s="712"/>
      <c r="H21" s="733"/>
      <c r="I21" s="733"/>
      <c r="J21" s="713"/>
      <c r="K21" s="713"/>
      <c r="L21" s="713"/>
      <c r="M21" s="713"/>
      <c r="N21" s="720"/>
      <c r="O21" s="720"/>
      <c r="P21" s="720"/>
      <c r="Q21" s="720"/>
      <c r="R21" s="720"/>
      <c r="S21" s="720"/>
      <c r="T21" s="742"/>
      <c r="U21" s="742"/>
      <c r="V21" s="742"/>
      <c r="W21" s="742"/>
      <c r="X21" s="578" t="str">
        <f t="shared" si="2"/>
        <v/>
      </c>
      <c r="Y21" s="712"/>
      <c r="Z21" s="767" t="s">
        <v>1091</v>
      </c>
    </row>
    <row r="22" s="694" customFormat="1" spans="1:26">
      <c r="A22" s="12" t="str">
        <f t="shared" si="1"/>
        <v/>
      </c>
      <c r="B22" s="712"/>
      <c r="C22" s="713"/>
      <c r="D22" s="712"/>
      <c r="E22" s="712"/>
      <c r="F22" s="712"/>
      <c r="G22" s="712"/>
      <c r="H22" s="733"/>
      <c r="I22" s="733"/>
      <c r="J22" s="713"/>
      <c r="K22" s="713"/>
      <c r="L22" s="713"/>
      <c r="M22" s="713"/>
      <c r="N22" s="720"/>
      <c r="O22" s="720"/>
      <c r="P22" s="720"/>
      <c r="Q22" s="720"/>
      <c r="R22" s="720"/>
      <c r="S22" s="720"/>
      <c r="T22" s="763"/>
      <c r="U22" s="763"/>
      <c r="V22" s="742"/>
      <c r="W22" s="763"/>
      <c r="X22" s="578" t="str">
        <f t="shared" si="2"/>
        <v/>
      </c>
      <c r="Y22" s="712"/>
      <c r="Z22" s="767" t="s">
        <v>1092</v>
      </c>
    </row>
    <row r="23" s="694" customFormat="1" spans="1:26">
      <c r="A23" s="12" t="str">
        <f t="shared" si="1"/>
        <v/>
      </c>
      <c r="B23" s="712"/>
      <c r="C23" s="713"/>
      <c r="D23" s="712"/>
      <c r="E23" s="712"/>
      <c r="F23" s="712"/>
      <c r="G23" s="712"/>
      <c r="H23" s="733"/>
      <c r="I23" s="733"/>
      <c r="J23" s="713"/>
      <c r="K23" s="713"/>
      <c r="L23" s="713"/>
      <c r="M23" s="713"/>
      <c r="N23" s="720"/>
      <c r="O23" s="720"/>
      <c r="P23" s="720"/>
      <c r="Q23" s="720"/>
      <c r="R23" s="720"/>
      <c r="S23" s="720"/>
      <c r="T23" s="763"/>
      <c r="U23" s="763"/>
      <c r="V23" s="742"/>
      <c r="W23" s="763"/>
      <c r="X23" s="578" t="str">
        <f t="shared" si="2"/>
        <v/>
      </c>
      <c r="Y23" s="712"/>
      <c r="Z23" s="767" t="s">
        <v>1093</v>
      </c>
    </row>
    <row r="24" s="694" customFormat="1" spans="1:33">
      <c r="A24" s="12" t="str">
        <f t="shared" si="1"/>
        <v/>
      </c>
      <c r="B24" s="714"/>
      <c r="C24" s="718"/>
      <c r="D24" s="714"/>
      <c r="E24" s="714"/>
      <c r="F24" s="714"/>
      <c r="G24" s="714"/>
      <c r="H24" s="732"/>
      <c r="I24" s="732"/>
      <c r="J24" s="718"/>
      <c r="K24" s="718"/>
      <c r="L24" s="718"/>
      <c r="M24" s="718"/>
      <c r="N24" s="719"/>
      <c r="O24" s="719"/>
      <c r="P24" s="719"/>
      <c r="Q24" s="719"/>
      <c r="R24" s="719"/>
      <c r="S24" s="719"/>
      <c r="T24" s="743"/>
      <c r="U24" s="743"/>
      <c r="V24" s="742"/>
      <c r="W24" s="743"/>
      <c r="X24" s="578" t="str">
        <f t="shared" si="2"/>
        <v/>
      </c>
      <c r="Y24" s="714"/>
      <c r="Z24" s="767" t="s">
        <v>1094</v>
      </c>
      <c r="AA24" s="693"/>
      <c r="AB24" s="693"/>
      <c r="AC24" s="693"/>
      <c r="AD24" s="693"/>
      <c r="AE24" s="693"/>
      <c r="AF24" s="693"/>
      <c r="AG24" s="693"/>
    </row>
    <row r="25" s="694" customFormat="1" spans="1:33">
      <c r="A25" s="12" t="s">
        <v>1095</v>
      </c>
      <c r="B25" s="13"/>
      <c r="C25" s="718"/>
      <c r="D25" s="714"/>
      <c r="E25" s="714"/>
      <c r="F25" s="714"/>
      <c r="G25" s="714"/>
      <c r="H25" s="732"/>
      <c r="I25" s="732"/>
      <c r="J25" s="718"/>
      <c r="K25" s="718"/>
      <c r="L25" s="718"/>
      <c r="M25" s="718"/>
      <c r="N25" s="719"/>
      <c r="O25" s="719"/>
      <c r="P25" s="719"/>
      <c r="Q25" s="719"/>
      <c r="R25" s="719"/>
      <c r="S25" s="719"/>
      <c r="T25" s="743">
        <f>SUM(T8:T24)</f>
        <v>0</v>
      </c>
      <c r="U25" s="743">
        <f>SUM(U8:U24)</f>
        <v>0</v>
      </c>
      <c r="V25" s="743">
        <f>SUM(V8:V24)</f>
        <v>0</v>
      </c>
      <c r="W25" s="743">
        <f>SUM(W8:W24)</f>
        <v>0</v>
      </c>
      <c r="X25" s="578" t="str">
        <f t="shared" si="2"/>
        <v/>
      </c>
      <c r="Y25" s="714"/>
      <c r="Z25" s="767"/>
      <c r="AA25" s="693"/>
      <c r="AB25" s="693"/>
      <c r="AC25" s="693"/>
      <c r="AD25" s="693"/>
      <c r="AE25" s="693"/>
      <c r="AF25" s="693"/>
      <c r="AG25" s="693"/>
    </row>
    <row r="26" s="694" customFormat="1" spans="1:33">
      <c r="A26" s="12" t="s">
        <v>1096</v>
      </c>
      <c r="B26" s="13"/>
      <c r="C26" s="718"/>
      <c r="D26" s="714"/>
      <c r="E26" s="714"/>
      <c r="F26" s="714"/>
      <c r="G26" s="714"/>
      <c r="H26" s="732"/>
      <c r="I26" s="732"/>
      <c r="J26" s="718"/>
      <c r="K26" s="718"/>
      <c r="L26" s="718"/>
      <c r="M26" s="718"/>
      <c r="N26" s="719"/>
      <c r="O26" s="719"/>
      <c r="P26" s="719"/>
      <c r="Q26" s="719"/>
      <c r="R26" s="719"/>
      <c r="S26" s="719"/>
      <c r="T26" s="743">
        <f>U25</f>
        <v>0</v>
      </c>
      <c r="U26" s="743"/>
      <c r="V26" s="743"/>
      <c r="W26" s="743"/>
      <c r="X26" s="578" t="str">
        <f t="shared" si="2"/>
        <v/>
      </c>
      <c r="Y26" s="714"/>
      <c r="Z26" s="767"/>
      <c r="AA26" s="693"/>
      <c r="AB26" s="693"/>
      <c r="AC26" s="693"/>
      <c r="AD26" s="693"/>
      <c r="AE26" s="693"/>
      <c r="AF26" s="693"/>
      <c r="AG26" s="693"/>
    </row>
    <row r="27" s="694" customFormat="1" ht="15" customHeight="1" spans="1:33">
      <c r="A27" s="24" t="s">
        <v>1097</v>
      </c>
      <c r="B27" s="25"/>
      <c r="C27" s="761"/>
      <c r="D27" s="725"/>
      <c r="E27" s="725"/>
      <c r="F27" s="725"/>
      <c r="G27" s="725"/>
      <c r="H27" s="762"/>
      <c r="I27" s="762"/>
      <c r="J27" s="725"/>
      <c r="K27" s="725"/>
      <c r="L27" s="725"/>
      <c r="M27" s="725"/>
      <c r="N27" s="725"/>
      <c r="O27" s="725"/>
      <c r="P27" s="725"/>
      <c r="Q27" s="725"/>
      <c r="R27" s="725"/>
      <c r="S27" s="725"/>
      <c r="T27" s="764">
        <f>T25-T26</f>
        <v>0</v>
      </c>
      <c r="U27" s="764"/>
      <c r="V27" s="764">
        <f>V25</f>
        <v>0</v>
      </c>
      <c r="W27" s="764">
        <f>W25-W26</f>
        <v>0</v>
      </c>
      <c r="X27" s="578" t="str">
        <f t="shared" si="2"/>
        <v/>
      </c>
      <c r="Y27" s="725"/>
      <c r="Z27" s="767"/>
      <c r="AA27" s="693"/>
      <c r="AB27" s="693"/>
      <c r="AC27" s="693"/>
      <c r="AD27" s="693"/>
      <c r="AE27" s="693"/>
      <c r="AF27" s="693"/>
      <c r="AG27" s="693"/>
    </row>
    <row r="28" spans="1:26">
      <c r="A28" s="3" t="str">
        <f>基本信息输入表!$K$6&amp;"填表人："&amp;基本信息输入表!$M$36</f>
        <v>被评估单位填表人：阎丽红</v>
      </c>
      <c r="W28" s="3" t="str">
        <f>"评估人员："&amp;基本信息输入表!$Q$36</f>
        <v>评估人员：孙艳平</v>
      </c>
      <c r="Z28" s="23" t="s">
        <v>439</v>
      </c>
    </row>
    <row r="29" spans="1:1">
      <c r="A29" s="3" t="str">
        <f>"填表日期："&amp;YEAR(基本信息输入表!$O$36)&amp;"年"&amp;MONTH(基本信息输入表!$O$36)&amp;"月"&amp;DAY(基本信息输入表!$O$36)&amp;"日"</f>
        <v>填表日期：2020年4月25日</v>
      </c>
    </row>
    <row r="30" spans="20:22">
      <c r="T30" s="765"/>
      <c r="U30" s="765"/>
      <c r="V30" s="765"/>
    </row>
    <row r="31" spans="20:22">
      <c r="T31" s="766"/>
      <c r="U31" s="766"/>
      <c r="V31" s="766"/>
    </row>
    <row r="32" spans="20:22">
      <c r="T32" s="765"/>
      <c r="U32" s="765"/>
      <c r="V32" s="765"/>
    </row>
    <row r="38" spans="26:26">
      <c r="Z38" s="768"/>
    </row>
    <row r="39" spans="26:26">
      <c r="Z39" s="768"/>
    </row>
    <row r="40" spans="26:26">
      <c r="Z40" s="768"/>
    </row>
  </sheetData>
  <mergeCells count="23">
    <mergeCell ref="A2:Y2"/>
    <mergeCell ref="A3:Y3"/>
    <mergeCell ref="L4:M4"/>
    <mergeCell ref="X4:Y4"/>
    <mergeCell ref="N6:S6"/>
    <mergeCell ref="A25:B25"/>
    <mergeCell ref="A26:B26"/>
    <mergeCell ref="A27:B27"/>
    <mergeCell ref="A6:A7"/>
    <mergeCell ref="B6:B7"/>
    <mergeCell ref="C6:C7"/>
    <mergeCell ref="D6:D7"/>
    <mergeCell ref="E6:E7"/>
    <mergeCell ref="F6:F7"/>
    <mergeCell ref="G6:G7"/>
    <mergeCell ref="H6:H7"/>
    <mergeCell ref="I6:I7"/>
    <mergeCell ref="T6:T7"/>
    <mergeCell ref="U6:U7"/>
    <mergeCell ref="V6:V7"/>
    <mergeCell ref="W6:W7"/>
    <mergeCell ref="X6:X7"/>
    <mergeCell ref="Y6:Y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4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colBreaks count="2" manualBreakCount="2">
    <brk id="7" max="28" man="1"/>
    <brk id="19" max="1048575" man="1"/>
  </colBreak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H47"/>
  <sheetViews>
    <sheetView showGridLines="0" topLeftCell="D1" workbookViewId="0">
      <selection activeCell="AA34" sqref="AA34"/>
    </sheetView>
  </sheetViews>
  <sheetFormatPr defaultColWidth="9" defaultRowHeight="12.75"/>
  <cols>
    <col min="1" max="1" width="5.5" style="695" customWidth="1"/>
    <col min="2" max="2" width="16.625" style="696" customWidth="1"/>
    <col min="3" max="3" width="22.25" style="696" customWidth="1"/>
    <col min="4" max="4" width="11.375" style="696" customWidth="1"/>
    <col min="5" max="5" width="8" style="696" customWidth="1"/>
    <col min="6" max="6" width="8" style="695" customWidth="1"/>
    <col min="7" max="7" width="19" style="695" customWidth="1"/>
    <col min="8" max="8" width="4.75" style="695" customWidth="1"/>
    <col min="9" max="9" width="8" style="695" customWidth="1"/>
    <col min="10" max="13" width="11.375" style="695" customWidth="1"/>
    <col min="14" max="14" width="8" style="695" customWidth="1"/>
    <col min="15" max="16" width="4.75" style="695" customWidth="1"/>
    <col min="17" max="17" width="8" style="695" customWidth="1"/>
    <col min="18" max="18" width="6.375" style="695" customWidth="1"/>
    <col min="19" max="19" width="8.875" style="695" customWidth="1"/>
    <col min="20" max="20" width="4.75" style="695" customWidth="1"/>
    <col min="21" max="23" width="7.75" style="695" customWidth="1"/>
    <col min="24" max="24" width="9.5" style="695" customWidth="1"/>
    <col min="25" max="25" width="7.75" style="695" customWidth="1"/>
    <col min="26" max="26" width="16.75" style="695" customWidth="1"/>
    <col min="27" max="27" width="17.125" style="695" customWidth="1"/>
    <col min="28" max="28" width="15.125" style="695" customWidth="1"/>
    <col min="29" max="254" width="9" style="695"/>
    <col min="255" max="255" width="4.625" style="695" customWidth="1"/>
    <col min="256" max="256" width="13.5" style="695" customWidth="1"/>
    <col min="257" max="257" width="11" style="695" customWidth="1"/>
    <col min="258" max="258" width="8.875" style="695" customWidth="1"/>
    <col min="259" max="259" width="8.375" style="695" customWidth="1"/>
    <col min="260" max="260" width="7.125" style="695" customWidth="1"/>
    <col min="261" max="261" width="10" style="695" customWidth="1"/>
    <col min="262" max="262" width="5" style="695" customWidth="1"/>
    <col min="263" max="264" width="13.5" style="695" customWidth="1"/>
    <col min="265" max="265" width="13.125" style="695" customWidth="1"/>
    <col min="266" max="266" width="11.375" style="695" customWidth="1"/>
    <col min="267" max="267" width="11.625" style="695" customWidth="1"/>
    <col min="268" max="268" width="23.625" style="695" customWidth="1"/>
    <col min="269" max="269" width="10.75" style="695" customWidth="1"/>
    <col min="270" max="272" width="9.125" style="695" customWidth="1"/>
    <col min="273" max="274" width="9" style="695"/>
    <col min="275" max="275" width="20.875" style="695" customWidth="1"/>
    <col min="276" max="276" width="15.375" style="695" customWidth="1"/>
    <col min="277" max="279" width="16.125" style="695" customWidth="1"/>
    <col min="280" max="280" width="20.125" style="695" customWidth="1"/>
    <col min="281" max="281" width="11" style="695" customWidth="1"/>
    <col min="282" max="282" width="31.125" style="695" customWidth="1"/>
    <col min="283" max="283" width="17.125" style="695" customWidth="1"/>
    <col min="284" max="510" width="9" style="695"/>
    <col min="511" max="511" width="4.625" style="695" customWidth="1"/>
    <col min="512" max="512" width="13.5" style="695" customWidth="1"/>
    <col min="513" max="513" width="11" style="695" customWidth="1"/>
    <col min="514" max="514" width="8.875" style="695" customWidth="1"/>
    <col min="515" max="515" width="8.375" style="695" customWidth="1"/>
    <col min="516" max="516" width="7.125" style="695" customWidth="1"/>
    <col min="517" max="517" width="10" style="695" customWidth="1"/>
    <col min="518" max="518" width="5" style="695" customWidth="1"/>
    <col min="519" max="520" width="13.5" style="695" customWidth="1"/>
    <col min="521" max="521" width="13.125" style="695" customWidth="1"/>
    <col min="522" max="522" width="11.375" style="695" customWidth="1"/>
    <col min="523" max="523" width="11.625" style="695" customWidth="1"/>
    <col min="524" max="524" width="23.625" style="695" customWidth="1"/>
    <col min="525" max="525" width="10.75" style="695" customWidth="1"/>
    <col min="526" max="528" width="9.125" style="695" customWidth="1"/>
    <col min="529" max="530" width="9" style="695"/>
    <col min="531" max="531" width="20.875" style="695" customWidth="1"/>
    <col min="532" max="532" width="15.375" style="695" customWidth="1"/>
    <col min="533" max="535" width="16.125" style="695" customWidth="1"/>
    <col min="536" max="536" width="20.125" style="695" customWidth="1"/>
    <col min="537" max="537" width="11" style="695" customWidth="1"/>
    <col min="538" max="538" width="31.125" style="695" customWidth="1"/>
    <col min="539" max="539" width="17.125" style="695" customWidth="1"/>
    <col min="540" max="766" width="9" style="695"/>
    <col min="767" max="767" width="4.625" style="695" customWidth="1"/>
    <col min="768" max="768" width="13.5" style="695" customWidth="1"/>
    <col min="769" max="769" width="11" style="695" customWidth="1"/>
    <col min="770" max="770" width="8.875" style="695" customWidth="1"/>
    <col min="771" max="771" width="8.375" style="695" customWidth="1"/>
    <col min="772" max="772" width="7.125" style="695" customWidth="1"/>
    <col min="773" max="773" width="10" style="695" customWidth="1"/>
    <col min="774" max="774" width="5" style="695" customWidth="1"/>
    <col min="775" max="776" width="13.5" style="695" customWidth="1"/>
    <col min="777" max="777" width="13.125" style="695" customWidth="1"/>
    <col min="778" max="778" width="11.375" style="695" customWidth="1"/>
    <col min="779" max="779" width="11.625" style="695" customWidth="1"/>
    <col min="780" max="780" width="23.625" style="695" customWidth="1"/>
    <col min="781" max="781" width="10.75" style="695" customWidth="1"/>
    <col min="782" max="784" width="9.125" style="695" customWidth="1"/>
    <col min="785" max="786" width="9" style="695"/>
    <col min="787" max="787" width="20.875" style="695" customWidth="1"/>
    <col min="788" max="788" width="15.375" style="695" customWidth="1"/>
    <col min="789" max="791" width="16.125" style="695" customWidth="1"/>
    <col min="792" max="792" width="20.125" style="695" customWidth="1"/>
    <col min="793" max="793" width="11" style="695" customWidth="1"/>
    <col min="794" max="794" width="31.125" style="695" customWidth="1"/>
    <col min="795" max="795" width="17.125" style="695" customWidth="1"/>
    <col min="796" max="1022" width="9" style="695"/>
    <col min="1023" max="1023" width="4.625" style="695" customWidth="1"/>
    <col min="1024" max="1024" width="13.5" style="695" customWidth="1"/>
    <col min="1025" max="1025" width="11" style="695" customWidth="1"/>
    <col min="1026" max="1026" width="8.875" style="695" customWidth="1"/>
    <col min="1027" max="1027" width="8.375" style="695" customWidth="1"/>
    <col min="1028" max="1028" width="7.125" style="695" customWidth="1"/>
    <col min="1029" max="1029" width="10" style="695" customWidth="1"/>
    <col min="1030" max="1030" width="5" style="695" customWidth="1"/>
    <col min="1031" max="1032" width="13.5" style="695" customWidth="1"/>
    <col min="1033" max="1033" width="13.125" style="695" customWidth="1"/>
    <col min="1034" max="1034" width="11.375" style="695" customWidth="1"/>
    <col min="1035" max="1035" width="11.625" style="695" customWidth="1"/>
    <col min="1036" max="1036" width="23.625" style="695" customWidth="1"/>
    <col min="1037" max="1037" width="10.75" style="695" customWidth="1"/>
    <col min="1038" max="1040" width="9.125" style="695" customWidth="1"/>
    <col min="1041" max="1042" width="9" style="695"/>
    <col min="1043" max="1043" width="20.875" style="695" customWidth="1"/>
    <col min="1044" max="1044" width="15.375" style="695" customWidth="1"/>
    <col min="1045" max="1047" width="16.125" style="695" customWidth="1"/>
    <col min="1048" max="1048" width="20.125" style="695" customWidth="1"/>
    <col min="1049" max="1049" width="11" style="695" customWidth="1"/>
    <col min="1050" max="1050" width="31.125" style="695" customWidth="1"/>
    <col min="1051" max="1051" width="17.125" style="695" customWidth="1"/>
    <col min="1052" max="1278" width="9" style="695"/>
    <col min="1279" max="1279" width="4.625" style="695" customWidth="1"/>
    <col min="1280" max="1280" width="13.5" style="695" customWidth="1"/>
    <col min="1281" max="1281" width="11" style="695" customWidth="1"/>
    <col min="1282" max="1282" width="8.875" style="695" customWidth="1"/>
    <col min="1283" max="1283" width="8.375" style="695" customWidth="1"/>
    <col min="1284" max="1284" width="7.125" style="695" customWidth="1"/>
    <col min="1285" max="1285" width="10" style="695" customWidth="1"/>
    <col min="1286" max="1286" width="5" style="695" customWidth="1"/>
    <col min="1287" max="1288" width="13.5" style="695" customWidth="1"/>
    <col min="1289" max="1289" width="13.125" style="695" customWidth="1"/>
    <col min="1290" max="1290" width="11.375" style="695" customWidth="1"/>
    <col min="1291" max="1291" width="11.625" style="695" customWidth="1"/>
    <col min="1292" max="1292" width="23.625" style="695" customWidth="1"/>
    <col min="1293" max="1293" width="10.75" style="695" customWidth="1"/>
    <col min="1294" max="1296" width="9.125" style="695" customWidth="1"/>
    <col min="1297" max="1298" width="9" style="695"/>
    <col min="1299" max="1299" width="20.875" style="695" customWidth="1"/>
    <col min="1300" max="1300" width="15.375" style="695" customWidth="1"/>
    <col min="1301" max="1303" width="16.125" style="695" customWidth="1"/>
    <col min="1304" max="1304" width="20.125" style="695" customWidth="1"/>
    <col min="1305" max="1305" width="11" style="695" customWidth="1"/>
    <col min="1306" max="1306" width="31.125" style="695" customWidth="1"/>
    <col min="1307" max="1307" width="17.125" style="695" customWidth="1"/>
    <col min="1308" max="1534" width="9" style="695"/>
    <col min="1535" max="1535" width="4.625" style="695" customWidth="1"/>
    <col min="1536" max="1536" width="13.5" style="695" customWidth="1"/>
    <col min="1537" max="1537" width="11" style="695" customWidth="1"/>
    <col min="1538" max="1538" width="8.875" style="695" customWidth="1"/>
    <col min="1539" max="1539" width="8.375" style="695" customWidth="1"/>
    <col min="1540" max="1540" width="7.125" style="695" customWidth="1"/>
    <col min="1541" max="1541" width="10" style="695" customWidth="1"/>
    <col min="1542" max="1542" width="5" style="695" customWidth="1"/>
    <col min="1543" max="1544" width="13.5" style="695" customWidth="1"/>
    <col min="1545" max="1545" width="13.125" style="695" customWidth="1"/>
    <col min="1546" max="1546" width="11.375" style="695" customWidth="1"/>
    <col min="1547" max="1547" width="11.625" style="695" customWidth="1"/>
    <col min="1548" max="1548" width="23.625" style="695" customWidth="1"/>
    <col min="1549" max="1549" width="10.75" style="695" customWidth="1"/>
    <col min="1550" max="1552" width="9.125" style="695" customWidth="1"/>
    <col min="1553" max="1554" width="9" style="695"/>
    <col min="1555" max="1555" width="20.875" style="695" customWidth="1"/>
    <col min="1556" max="1556" width="15.375" style="695" customWidth="1"/>
    <col min="1557" max="1559" width="16.125" style="695" customWidth="1"/>
    <col min="1560" max="1560" width="20.125" style="695" customWidth="1"/>
    <col min="1561" max="1561" width="11" style="695" customWidth="1"/>
    <col min="1562" max="1562" width="31.125" style="695" customWidth="1"/>
    <col min="1563" max="1563" width="17.125" style="695" customWidth="1"/>
    <col min="1564" max="1790" width="9" style="695"/>
    <col min="1791" max="1791" width="4.625" style="695" customWidth="1"/>
    <col min="1792" max="1792" width="13.5" style="695" customWidth="1"/>
    <col min="1793" max="1793" width="11" style="695" customWidth="1"/>
    <col min="1794" max="1794" width="8.875" style="695" customWidth="1"/>
    <col min="1795" max="1795" width="8.375" style="695" customWidth="1"/>
    <col min="1796" max="1796" width="7.125" style="695" customWidth="1"/>
    <col min="1797" max="1797" width="10" style="695" customWidth="1"/>
    <col min="1798" max="1798" width="5" style="695" customWidth="1"/>
    <col min="1799" max="1800" width="13.5" style="695" customWidth="1"/>
    <col min="1801" max="1801" width="13.125" style="695" customWidth="1"/>
    <col min="1802" max="1802" width="11.375" style="695" customWidth="1"/>
    <col min="1803" max="1803" width="11.625" style="695" customWidth="1"/>
    <col min="1804" max="1804" width="23.625" style="695" customWidth="1"/>
    <col min="1805" max="1805" width="10.75" style="695" customWidth="1"/>
    <col min="1806" max="1808" width="9.125" style="695" customWidth="1"/>
    <col min="1809" max="1810" width="9" style="695"/>
    <col min="1811" max="1811" width="20.875" style="695" customWidth="1"/>
    <col min="1812" max="1812" width="15.375" style="695" customWidth="1"/>
    <col min="1813" max="1815" width="16.125" style="695" customWidth="1"/>
    <col min="1816" max="1816" width="20.125" style="695" customWidth="1"/>
    <col min="1817" max="1817" width="11" style="695" customWidth="1"/>
    <col min="1818" max="1818" width="31.125" style="695" customWidth="1"/>
    <col min="1819" max="1819" width="17.125" style="695" customWidth="1"/>
    <col min="1820" max="2046" width="9" style="695"/>
    <col min="2047" max="2047" width="4.625" style="695" customWidth="1"/>
    <col min="2048" max="2048" width="13.5" style="695" customWidth="1"/>
    <col min="2049" max="2049" width="11" style="695" customWidth="1"/>
    <col min="2050" max="2050" width="8.875" style="695" customWidth="1"/>
    <col min="2051" max="2051" width="8.375" style="695" customWidth="1"/>
    <col min="2052" max="2052" width="7.125" style="695" customWidth="1"/>
    <col min="2053" max="2053" width="10" style="695" customWidth="1"/>
    <col min="2054" max="2054" width="5" style="695" customWidth="1"/>
    <col min="2055" max="2056" width="13.5" style="695" customWidth="1"/>
    <col min="2057" max="2057" width="13.125" style="695" customWidth="1"/>
    <col min="2058" max="2058" width="11.375" style="695" customWidth="1"/>
    <col min="2059" max="2059" width="11.625" style="695" customWidth="1"/>
    <col min="2060" max="2060" width="23.625" style="695" customWidth="1"/>
    <col min="2061" max="2061" width="10.75" style="695" customWidth="1"/>
    <col min="2062" max="2064" width="9.125" style="695" customWidth="1"/>
    <col min="2065" max="2066" width="9" style="695"/>
    <col min="2067" max="2067" width="20.875" style="695" customWidth="1"/>
    <col min="2068" max="2068" width="15.375" style="695" customWidth="1"/>
    <col min="2069" max="2071" width="16.125" style="695" customWidth="1"/>
    <col min="2072" max="2072" width="20.125" style="695" customWidth="1"/>
    <col min="2073" max="2073" width="11" style="695" customWidth="1"/>
    <col min="2074" max="2074" width="31.125" style="695" customWidth="1"/>
    <col min="2075" max="2075" width="17.125" style="695" customWidth="1"/>
    <col min="2076" max="2302" width="9" style="695"/>
    <col min="2303" max="2303" width="4.625" style="695" customWidth="1"/>
    <col min="2304" max="2304" width="13.5" style="695" customWidth="1"/>
    <col min="2305" max="2305" width="11" style="695" customWidth="1"/>
    <col min="2306" max="2306" width="8.875" style="695" customWidth="1"/>
    <col min="2307" max="2307" width="8.375" style="695" customWidth="1"/>
    <col min="2308" max="2308" width="7.125" style="695" customWidth="1"/>
    <col min="2309" max="2309" width="10" style="695" customWidth="1"/>
    <col min="2310" max="2310" width="5" style="695" customWidth="1"/>
    <col min="2311" max="2312" width="13.5" style="695" customWidth="1"/>
    <col min="2313" max="2313" width="13.125" style="695" customWidth="1"/>
    <col min="2314" max="2314" width="11.375" style="695" customWidth="1"/>
    <col min="2315" max="2315" width="11.625" style="695" customWidth="1"/>
    <col min="2316" max="2316" width="23.625" style="695" customWidth="1"/>
    <col min="2317" max="2317" width="10.75" style="695" customWidth="1"/>
    <col min="2318" max="2320" width="9.125" style="695" customWidth="1"/>
    <col min="2321" max="2322" width="9" style="695"/>
    <col min="2323" max="2323" width="20.875" style="695" customWidth="1"/>
    <col min="2324" max="2324" width="15.375" style="695" customWidth="1"/>
    <col min="2325" max="2327" width="16.125" style="695" customWidth="1"/>
    <col min="2328" max="2328" width="20.125" style="695" customWidth="1"/>
    <col min="2329" max="2329" width="11" style="695" customWidth="1"/>
    <col min="2330" max="2330" width="31.125" style="695" customWidth="1"/>
    <col min="2331" max="2331" width="17.125" style="695" customWidth="1"/>
    <col min="2332" max="2558" width="9" style="695"/>
    <col min="2559" max="2559" width="4.625" style="695" customWidth="1"/>
    <col min="2560" max="2560" width="13.5" style="695" customWidth="1"/>
    <col min="2561" max="2561" width="11" style="695" customWidth="1"/>
    <col min="2562" max="2562" width="8.875" style="695" customWidth="1"/>
    <col min="2563" max="2563" width="8.375" style="695" customWidth="1"/>
    <col min="2564" max="2564" width="7.125" style="695" customWidth="1"/>
    <col min="2565" max="2565" width="10" style="695" customWidth="1"/>
    <col min="2566" max="2566" width="5" style="695" customWidth="1"/>
    <col min="2567" max="2568" width="13.5" style="695" customWidth="1"/>
    <col min="2569" max="2569" width="13.125" style="695" customWidth="1"/>
    <col min="2570" max="2570" width="11.375" style="695" customWidth="1"/>
    <col min="2571" max="2571" width="11.625" style="695" customWidth="1"/>
    <col min="2572" max="2572" width="23.625" style="695" customWidth="1"/>
    <col min="2573" max="2573" width="10.75" style="695" customWidth="1"/>
    <col min="2574" max="2576" width="9.125" style="695" customWidth="1"/>
    <col min="2577" max="2578" width="9" style="695"/>
    <col min="2579" max="2579" width="20.875" style="695" customWidth="1"/>
    <col min="2580" max="2580" width="15.375" style="695" customWidth="1"/>
    <col min="2581" max="2583" width="16.125" style="695" customWidth="1"/>
    <col min="2584" max="2584" width="20.125" style="695" customWidth="1"/>
    <col min="2585" max="2585" width="11" style="695" customWidth="1"/>
    <col min="2586" max="2586" width="31.125" style="695" customWidth="1"/>
    <col min="2587" max="2587" width="17.125" style="695" customWidth="1"/>
    <col min="2588" max="2814" width="9" style="695"/>
    <col min="2815" max="2815" width="4.625" style="695" customWidth="1"/>
    <col min="2816" max="2816" width="13.5" style="695" customWidth="1"/>
    <col min="2817" max="2817" width="11" style="695" customWidth="1"/>
    <col min="2818" max="2818" width="8.875" style="695" customWidth="1"/>
    <col min="2819" max="2819" width="8.375" style="695" customWidth="1"/>
    <col min="2820" max="2820" width="7.125" style="695" customWidth="1"/>
    <col min="2821" max="2821" width="10" style="695" customWidth="1"/>
    <col min="2822" max="2822" width="5" style="695" customWidth="1"/>
    <col min="2823" max="2824" width="13.5" style="695" customWidth="1"/>
    <col min="2825" max="2825" width="13.125" style="695" customWidth="1"/>
    <col min="2826" max="2826" width="11.375" style="695" customWidth="1"/>
    <col min="2827" max="2827" width="11.625" style="695" customWidth="1"/>
    <col min="2828" max="2828" width="23.625" style="695" customWidth="1"/>
    <col min="2829" max="2829" width="10.75" style="695" customWidth="1"/>
    <col min="2830" max="2832" width="9.125" style="695" customWidth="1"/>
    <col min="2833" max="2834" width="9" style="695"/>
    <col min="2835" max="2835" width="20.875" style="695" customWidth="1"/>
    <col min="2836" max="2836" width="15.375" style="695" customWidth="1"/>
    <col min="2837" max="2839" width="16.125" style="695" customWidth="1"/>
    <col min="2840" max="2840" width="20.125" style="695" customWidth="1"/>
    <col min="2841" max="2841" width="11" style="695" customWidth="1"/>
    <col min="2842" max="2842" width="31.125" style="695" customWidth="1"/>
    <col min="2843" max="2843" width="17.125" style="695" customWidth="1"/>
    <col min="2844" max="3070" width="9" style="695"/>
    <col min="3071" max="3071" width="4.625" style="695" customWidth="1"/>
    <col min="3072" max="3072" width="13.5" style="695" customWidth="1"/>
    <col min="3073" max="3073" width="11" style="695" customWidth="1"/>
    <col min="3074" max="3074" width="8.875" style="695" customWidth="1"/>
    <col min="3075" max="3075" width="8.375" style="695" customWidth="1"/>
    <col min="3076" max="3076" width="7.125" style="695" customWidth="1"/>
    <col min="3077" max="3077" width="10" style="695" customWidth="1"/>
    <col min="3078" max="3078" width="5" style="695" customWidth="1"/>
    <col min="3079" max="3080" width="13.5" style="695" customWidth="1"/>
    <col min="3081" max="3081" width="13.125" style="695" customWidth="1"/>
    <col min="3082" max="3082" width="11.375" style="695" customWidth="1"/>
    <col min="3083" max="3083" width="11.625" style="695" customWidth="1"/>
    <col min="3084" max="3084" width="23.625" style="695" customWidth="1"/>
    <col min="3085" max="3085" width="10.75" style="695" customWidth="1"/>
    <col min="3086" max="3088" width="9.125" style="695" customWidth="1"/>
    <col min="3089" max="3090" width="9" style="695"/>
    <col min="3091" max="3091" width="20.875" style="695" customWidth="1"/>
    <col min="3092" max="3092" width="15.375" style="695" customWidth="1"/>
    <col min="3093" max="3095" width="16.125" style="695" customWidth="1"/>
    <col min="3096" max="3096" width="20.125" style="695" customWidth="1"/>
    <col min="3097" max="3097" width="11" style="695" customWidth="1"/>
    <col min="3098" max="3098" width="31.125" style="695" customWidth="1"/>
    <col min="3099" max="3099" width="17.125" style="695" customWidth="1"/>
    <col min="3100" max="3326" width="9" style="695"/>
    <col min="3327" max="3327" width="4.625" style="695" customWidth="1"/>
    <col min="3328" max="3328" width="13.5" style="695" customWidth="1"/>
    <col min="3329" max="3329" width="11" style="695" customWidth="1"/>
    <col min="3330" max="3330" width="8.875" style="695" customWidth="1"/>
    <col min="3331" max="3331" width="8.375" style="695" customWidth="1"/>
    <col min="3332" max="3332" width="7.125" style="695" customWidth="1"/>
    <col min="3333" max="3333" width="10" style="695" customWidth="1"/>
    <col min="3334" max="3334" width="5" style="695" customWidth="1"/>
    <col min="3335" max="3336" width="13.5" style="695" customWidth="1"/>
    <col min="3337" max="3337" width="13.125" style="695" customWidth="1"/>
    <col min="3338" max="3338" width="11.375" style="695" customWidth="1"/>
    <col min="3339" max="3339" width="11.625" style="695" customWidth="1"/>
    <col min="3340" max="3340" width="23.625" style="695" customWidth="1"/>
    <col min="3341" max="3341" width="10.75" style="695" customWidth="1"/>
    <col min="3342" max="3344" width="9.125" style="695" customWidth="1"/>
    <col min="3345" max="3346" width="9" style="695"/>
    <col min="3347" max="3347" width="20.875" style="695" customWidth="1"/>
    <col min="3348" max="3348" width="15.375" style="695" customWidth="1"/>
    <col min="3349" max="3351" width="16.125" style="695" customWidth="1"/>
    <col min="3352" max="3352" width="20.125" style="695" customWidth="1"/>
    <col min="3353" max="3353" width="11" style="695" customWidth="1"/>
    <col min="3354" max="3354" width="31.125" style="695" customWidth="1"/>
    <col min="3355" max="3355" width="17.125" style="695" customWidth="1"/>
    <col min="3356" max="3582" width="9" style="695"/>
    <col min="3583" max="3583" width="4.625" style="695" customWidth="1"/>
    <col min="3584" max="3584" width="13.5" style="695" customWidth="1"/>
    <col min="3585" max="3585" width="11" style="695" customWidth="1"/>
    <col min="3586" max="3586" width="8.875" style="695" customWidth="1"/>
    <col min="3587" max="3587" width="8.375" style="695" customWidth="1"/>
    <col min="3588" max="3588" width="7.125" style="695" customWidth="1"/>
    <col min="3589" max="3589" width="10" style="695" customWidth="1"/>
    <col min="3590" max="3590" width="5" style="695" customWidth="1"/>
    <col min="3591" max="3592" width="13.5" style="695" customWidth="1"/>
    <col min="3593" max="3593" width="13.125" style="695" customWidth="1"/>
    <col min="3594" max="3594" width="11.375" style="695" customWidth="1"/>
    <col min="3595" max="3595" width="11.625" style="695" customWidth="1"/>
    <col min="3596" max="3596" width="23.625" style="695" customWidth="1"/>
    <col min="3597" max="3597" width="10.75" style="695" customWidth="1"/>
    <col min="3598" max="3600" width="9.125" style="695" customWidth="1"/>
    <col min="3601" max="3602" width="9" style="695"/>
    <col min="3603" max="3603" width="20.875" style="695" customWidth="1"/>
    <col min="3604" max="3604" width="15.375" style="695" customWidth="1"/>
    <col min="3605" max="3607" width="16.125" style="695" customWidth="1"/>
    <col min="3608" max="3608" width="20.125" style="695" customWidth="1"/>
    <col min="3609" max="3609" width="11" style="695" customWidth="1"/>
    <col min="3610" max="3610" width="31.125" style="695" customWidth="1"/>
    <col min="3611" max="3611" width="17.125" style="695" customWidth="1"/>
    <col min="3612" max="3838" width="9" style="695"/>
    <col min="3839" max="3839" width="4.625" style="695" customWidth="1"/>
    <col min="3840" max="3840" width="13.5" style="695" customWidth="1"/>
    <col min="3841" max="3841" width="11" style="695" customWidth="1"/>
    <col min="3842" max="3842" width="8.875" style="695" customWidth="1"/>
    <col min="3843" max="3843" width="8.375" style="695" customWidth="1"/>
    <col min="3844" max="3844" width="7.125" style="695" customWidth="1"/>
    <col min="3845" max="3845" width="10" style="695" customWidth="1"/>
    <col min="3846" max="3846" width="5" style="695" customWidth="1"/>
    <col min="3847" max="3848" width="13.5" style="695" customWidth="1"/>
    <col min="3849" max="3849" width="13.125" style="695" customWidth="1"/>
    <col min="3850" max="3850" width="11.375" style="695" customWidth="1"/>
    <col min="3851" max="3851" width="11.625" style="695" customWidth="1"/>
    <col min="3852" max="3852" width="23.625" style="695" customWidth="1"/>
    <col min="3853" max="3853" width="10.75" style="695" customWidth="1"/>
    <col min="3854" max="3856" width="9.125" style="695" customWidth="1"/>
    <col min="3857" max="3858" width="9" style="695"/>
    <col min="3859" max="3859" width="20.875" style="695" customWidth="1"/>
    <col min="3860" max="3860" width="15.375" style="695" customWidth="1"/>
    <col min="3861" max="3863" width="16.125" style="695" customWidth="1"/>
    <col min="3864" max="3864" width="20.125" style="695" customWidth="1"/>
    <col min="3865" max="3865" width="11" style="695" customWidth="1"/>
    <col min="3866" max="3866" width="31.125" style="695" customWidth="1"/>
    <col min="3867" max="3867" width="17.125" style="695" customWidth="1"/>
    <col min="3868" max="4094" width="9" style="695"/>
    <col min="4095" max="4095" width="4.625" style="695" customWidth="1"/>
    <col min="4096" max="4096" width="13.5" style="695" customWidth="1"/>
    <col min="4097" max="4097" width="11" style="695" customWidth="1"/>
    <col min="4098" max="4098" width="8.875" style="695" customWidth="1"/>
    <col min="4099" max="4099" width="8.375" style="695" customWidth="1"/>
    <col min="4100" max="4100" width="7.125" style="695" customWidth="1"/>
    <col min="4101" max="4101" width="10" style="695" customWidth="1"/>
    <col min="4102" max="4102" width="5" style="695" customWidth="1"/>
    <col min="4103" max="4104" width="13.5" style="695" customWidth="1"/>
    <col min="4105" max="4105" width="13.125" style="695" customWidth="1"/>
    <col min="4106" max="4106" width="11.375" style="695" customWidth="1"/>
    <col min="4107" max="4107" width="11.625" style="695" customWidth="1"/>
    <col min="4108" max="4108" width="23.625" style="695" customWidth="1"/>
    <col min="4109" max="4109" width="10.75" style="695" customWidth="1"/>
    <col min="4110" max="4112" width="9.125" style="695" customWidth="1"/>
    <col min="4113" max="4114" width="9" style="695"/>
    <col min="4115" max="4115" width="20.875" style="695" customWidth="1"/>
    <col min="4116" max="4116" width="15.375" style="695" customWidth="1"/>
    <col min="4117" max="4119" width="16.125" style="695" customWidth="1"/>
    <col min="4120" max="4120" width="20.125" style="695" customWidth="1"/>
    <col min="4121" max="4121" width="11" style="695" customWidth="1"/>
    <col min="4122" max="4122" width="31.125" style="695" customWidth="1"/>
    <col min="4123" max="4123" width="17.125" style="695" customWidth="1"/>
    <col min="4124" max="4350" width="9" style="695"/>
    <col min="4351" max="4351" width="4.625" style="695" customWidth="1"/>
    <col min="4352" max="4352" width="13.5" style="695" customWidth="1"/>
    <col min="4353" max="4353" width="11" style="695" customWidth="1"/>
    <col min="4354" max="4354" width="8.875" style="695" customWidth="1"/>
    <col min="4355" max="4355" width="8.375" style="695" customWidth="1"/>
    <col min="4356" max="4356" width="7.125" style="695" customWidth="1"/>
    <col min="4357" max="4357" width="10" style="695" customWidth="1"/>
    <col min="4358" max="4358" width="5" style="695" customWidth="1"/>
    <col min="4359" max="4360" width="13.5" style="695" customWidth="1"/>
    <col min="4361" max="4361" width="13.125" style="695" customWidth="1"/>
    <col min="4362" max="4362" width="11.375" style="695" customWidth="1"/>
    <col min="4363" max="4363" width="11.625" style="695" customWidth="1"/>
    <col min="4364" max="4364" width="23.625" style="695" customWidth="1"/>
    <col min="4365" max="4365" width="10.75" style="695" customWidth="1"/>
    <col min="4366" max="4368" width="9.125" style="695" customWidth="1"/>
    <col min="4369" max="4370" width="9" style="695"/>
    <col min="4371" max="4371" width="20.875" style="695" customWidth="1"/>
    <col min="4372" max="4372" width="15.375" style="695" customWidth="1"/>
    <col min="4373" max="4375" width="16.125" style="695" customWidth="1"/>
    <col min="4376" max="4376" width="20.125" style="695" customWidth="1"/>
    <col min="4377" max="4377" width="11" style="695" customWidth="1"/>
    <col min="4378" max="4378" width="31.125" style="695" customWidth="1"/>
    <col min="4379" max="4379" width="17.125" style="695" customWidth="1"/>
    <col min="4380" max="4606" width="9" style="695"/>
    <col min="4607" max="4607" width="4.625" style="695" customWidth="1"/>
    <col min="4608" max="4608" width="13.5" style="695" customWidth="1"/>
    <col min="4609" max="4609" width="11" style="695" customWidth="1"/>
    <col min="4610" max="4610" width="8.875" style="695" customWidth="1"/>
    <col min="4611" max="4611" width="8.375" style="695" customWidth="1"/>
    <col min="4612" max="4612" width="7.125" style="695" customWidth="1"/>
    <col min="4613" max="4613" width="10" style="695" customWidth="1"/>
    <col min="4614" max="4614" width="5" style="695" customWidth="1"/>
    <col min="4615" max="4616" width="13.5" style="695" customWidth="1"/>
    <col min="4617" max="4617" width="13.125" style="695" customWidth="1"/>
    <col min="4618" max="4618" width="11.375" style="695" customWidth="1"/>
    <col min="4619" max="4619" width="11.625" style="695" customWidth="1"/>
    <col min="4620" max="4620" width="23.625" style="695" customWidth="1"/>
    <col min="4621" max="4621" width="10.75" style="695" customWidth="1"/>
    <col min="4622" max="4624" width="9.125" style="695" customWidth="1"/>
    <col min="4625" max="4626" width="9" style="695"/>
    <col min="4627" max="4627" width="20.875" style="695" customWidth="1"/>
    <col min="4628" max="4628" width="15.375" style="695" customWidth="1"/>
    <col min="4629" max="4631" width="16.125" style="695" customWidth="1"/>
    <col min="4632" max="4632" width="20.125" style="695" customWidth="1"/>
    <col min="4633" max="4633" width="11" style="695" customWidth="1"/>
    <col min="4634" max="4634" width="31.125" style="695" customWidth="1"/>
    <col min="4635" max="4635" width="17.125" style="695" customWidth="1"/>
    <col min="4636" max="4862" width="9" style="695"/>
    <col min="4863" max="4863" width="4.625" style="695" customWidth="1"/>
    <col min="4864" max="4864" width="13.5" style="695" customWidth="1"/>
    <col min="4865" max="4865" width="11" style="695" customWidth="1"/>
    <col min="4866" max="4866" width="8.875" style="695" customWidth="1"/>
    <col min="4867" max="4867" width="8.375" style="695" customWidth="1"/>
    <col min="4868" max="4868" width="7.125" style="695" customWidth="1"/>
    <col min="4869" max="4869" width="10" style="695" customWidth="1"/>
    <col min="4870" max="4870" width="5" style="695" customWidth="1"/>
    <col min="4871" max="4872" width="13.5" style="695" customWidth="1"/>
    <col min="4873" max="4873" width="13.125" style="695" customWidth="1"/>
    <col min="4874" max="4874" width="11.375" style="695" customWidth="1"/>
    <col min="4875" max="4875" width="11.625" style="695" customWidth="1"/>
    <col min="4876" max="4876" width="23.625" style="695" customWidth="1"/>
    <col min="4877" max="4877" width="10.75" style="695" customWidth="1"/>
    <col min="4878" max="4880" width="9.125" style="695" customWidth="1"/>
    <col min="4881" max="4882" width="9" style="695"/>
    <col min="4883" max="4883" width="20.875" style="695" customWidth="1"/>
    <col min="4884" max="4884" width="15.375" style="695" customWidth="1"/>
    <col min="4885" max="4887" width="16.125" style="695" customWidth="1"/>
    <col min="4888" max="4888" width="20.125" style="695" customWidth="1"/>
    <col min="4889" max="4889" width="11" style="695" customWidth="1"/>
    <col min="4890" max="4890" width="31.125" style="695" customWidth="1"/>
    <col min="4891" max="4891" width="17.125" style="695" customWidth="1"/>
    <col min="4892" max="5118" width="9" style="695"/>
    <col min="5119" max="5119" width="4.625" style="695" customWidth="1"/>
    <col min="5120" max="5120" width="13.5" style="695" customWidth="1"/>
    <col min="5121" max="5121" width="11" style="695" customWidth="1"/>
    <col min="5122" max="5122" width="8.875" style="695" customWidth="1"/>
    <col min="5123" max="5123" width="8.375" style="695" customWidth="1"/>
    <col min="5124" max="5124" width="7.125" style="695" customWidth="1"/>
    <col min="5125" max="5125" width="10" style="695" customWidth="1"/>
    <col min="5126" max="5126" width="5" style="695" customWidth="1"/>
    <col min="5127" max="5128" width="13.5" style="695" customWidth="1"/>
    <col min="5129" max="5129" width="13.125" style="695" customWidth="1"/>
    <col min="5130" max="5130" width="11.375" style="695" customWidth="1"/>
    <col min="5131" max="5131" width="11.625" style="695" customWidth="1"/>
    <col min="5132" max="5132" width="23.625" style="695" customWidth="1"/>
    <col min="5133" max="5133" width="10.75" style="695" customWidth="1"/>
    <col min="5134" max="5136" width="9.125" style="695" customWidth="1"/>
    <col min="5137" max="5138" width="9" style="695"/>
    <col min="5139" max="5139" width="20.875" style="695" customWidth="1"/>
    <col min="5140" max="5140" width="15.375" style="695" customWidth="1"/>
    <col min="5141" max="5143" width="16.125" style="695" customWidth="1"/>
    <col min="5144" max="5144" width="20.125" style="695" customWidth="1"/>
    <col min="5145" max="5145" width="11" style="695" customWidth="1"/>
    <col min="5146" max="5146" width="31.125" style="695" customWidth="1"/>
    <col min="5147" max="5147" width="17.125" style="695" customWidth="1"/>
    <col min="5148" max="5374" width="9" style="695"/>
    <col min="5375" max="5375" width="4.625" style="695" customWidth="1"/>
    <col min="5376" max="5376" width="13.5" style="695" customWidth="1"/>
    <col min="5377" max="5377" width="11" style="695" customWidth="1"/>
    <col min="5378" max="5378" width="8.875" style="695" customWidth="1"/>
    <col min="5379" max="5379" width="8.375" style="695" customWidth="1"/>
    <col min="5380" max="5380" width="7.125" style="695" customWidth="1"/>
    <col min="5381" max="5381" width="10" style="695" customWidth="1"/>
    <col min="5382" max="5382" width="5" style="695" customWidth="1"/>
    <col min="5383" max="5384" width="13.5" style="695" customWidth="1"/>
    <col min="5385" max="5385" width="13.125" style="695" customWidth="1"/>
    <col min="5386" max="5386" width="11.375" style="695" customWidth="1"/>
    <col min="5387" max="5387" width="11.625" style="695" customWidth="1"/>
    <col min="5388" max="5388" width="23.625" style="695" customWidth="1"/>
    <col min="5389" max="5389" width="10.75" style="695" customWidth="1"/>
    <col min="5390" max="5392" width="9.125" style="695" customWidth="1"/>
    <col min="5393" max="5394" width="9" style="695"/>
    <col min="5395" max="5395" width="20.875" style="695" customWidth="1"/>
    <col min="5396" max="5396" width="15.375" style="695" customWidth="1"/>
    <col min="5397" max="5399" width="16.125" style="695" customWidth="1"/>
    <col min="5400" max="5400" width="20.125" style="695" customWidth="1"/>
    <col min="5401" max="5401" width="11" style="695" customWidth="1"/>
    <col min="5402" max="5402" width="31.125" style="695" customWidth="1"/>
    <col min="5403" max="5403" width="17.125" style="695" customWidth="1"/>
    <col min="5404" max="5630" width="9" style="695"/>
    <col min="5631" max="5631" width="4.625" style="695" customWidth="1"/>
    <col min="5632" max="5632" width="13.5" style="695" customWidth="1"/>
    <col min="5633" max="5633" width="11" style="695" customWidth="1"/>
    <col min="5634" max="5634" width="8.875" style="695" customWidth="1"/>
    <col min="5635" max="5635" width="8.375" style="695" customWidth="1"/>
    <col min="5636" max="5636" width="7.125" style="695" customWidth="1"/>
    <col min="5637" max="5637" width="10" style="695" customWidth="1"/>
    <col min="5638" max="5638" width="5" style="695" customWidth="1"/>
    <col min="5639" max="5640" width="13.5" style="695" customWidth="1"/>
    <col min="5641" max="5641" width="13.125" style="695" customWidth="1"/>
    <col min="5642" max="5642" width="11.375" style="695" customWidth="1"/>
    <col min="5643" max="5643" width="11.625" style="695" customWidth="1"/>
    <col min="5644" max="5644" width="23.625" style="695" customWidth="1"/>
    <col min="5645" max="5645" width="10.75" style="695" customWidth="1"/>
    <col min="5646" max="5648" width="9.125" style="695" customWidth="1"/>
    <col min="5649" max="5650" width="9" style="695"/>
    <col min="5651" max="5651" width="20.875" style="695" customWidth="1"/>
    <col min="5652" max="5652" width="15.375" style="695" customWidth="1"/>
    <col min="5653" max="5655" width="16.125" style="695" customWidth="1"/>
    <col min="5656" max="5656" width="20.125" style="695" customWidth="1"/>
    <col min="5657" max="5657" width="11" style="695" customWidth="1"/>
    <col min="5658" max="5658" width="31.125" style="695" customWidth="1"/>
    <col min="5659" max="5659" width="17.125" style="695" customWidth="1"/>
    <col min="5660" max="5886" width="9" style="695"/>
    <col min="5887" max="5887" width="4.625" style="695" customWidth="1"/>
    <col min="5888" max="5888" width="13.5" style="695" customWidth="1"/>
    <col min="5889" max="5889" width="11" style="695" customWidth="1"/>
    <col min="5890" max="5890" width="8.875" style="695" customWidth="1"/>
    <col min="5891" max="5891" width="8.375" style="695" customWidth="1"/>
    <col min="5892" max="5892" width="7.125" style="695" customWidth="1"/>
    <col min="5893" max="5893" width="10" style="695" customWidth="1"/>
    <col min="5894" max="5894" width="5" style="695" customWidth="1"/>
    <col min="5895" max="5896" width="13.5" style="695" customWidth="1"/>
    <col min="5897" max="5897" width="13.125" style="695" customWidth="1"/>
    <col min="5898" max="5898" width="11.375" style="695" customWidth="1"/>
    <col min="5899" max="5899" width="11.625" style="695" customWidth="1"/>
    <col min="5900" max="5900" width="23.625" style="695" customWidth="1"/>
    <col min="5901" max="5901" width="10.75" style="695" customWidth="1"/>
    <col min="5902" max="5904" width="9.125" style="695" customWidth="1"/>
    <col min="5905" max="5906" width="9" style="695"/>
    <col min="5907" max="5907" width="20.875" style="695" customWidth="1"/>
    <col min="5908" max="5908" width="15.375" style="695" customWidth="1"/>
    <col min="5909" max="5911" width="16.125" style="695" customWidth="1"/>
    <col min="5912" max="5912" width="20.125" style="695" customWidth="1"/>
    <col min="5913" max="5913" width="11" style="695" customWidth="1"/>
    <col min="5914" max="5914" width="31.125" style="695" customWidth="1"/>
    <col min="5915" max="5915" width="17.125" style="695" customWidth="1"/>
    <col min="5916" max="6142" width="9" style="695"/>
    <col min="6143" max="6143" width="4.625" style="695" customWidth="1"/>
    <col min="6144" max="6144" width="13.5" style="695" customWidth="1"/>
    <col min="6145" max="6145" width="11" style="695" customWidth="1"/>
    <col min="6146" max="6146" width="8.875" style="695" customWidth="1"/>
    <col min="6147" max="6147" width="8.375" style="695" customWidth="1"/>
    <col min="6148" max="6148" width="7.125" style="695" customWidth="1"/>
    <col min="6149" max="6149" width="10" style="695" customWidth="1"/>
    <col min="6150" max="6150" width="5" style="695" customWidth="1"/>
    <col min="6151" max="6152" width="13.5" style="695" customWidth="1"/>
    <col min="6153" max="6153" width="13.125" style="695" customWidth="1"/>
    <col min="6154" max="6154" width="11.375" style="695" customWidth="1"/>
    <col min="6155" max="6155" width="11.625" style="695" customWidth="1"/>
    <col min="6156" max="6156" width="23.625" style="695" customWidth="1"/>
    <col min="6157" max="6157" width="10.75" style="695" customWidth="1"/>
    <col min="6158" max="6160" width="9.125" style="695" customWidth="1"/>
    <col min="6161" max="6162" width="9" style="695"/>
    <col min="6163" max="6163" width="20.875" style="695" customWidth="1"/>
    <col min="6164" max="6164" width="15.375" style="695" customWidth="1"/>
    <col min="6165" max="6167" width="16.125" style="695" customWidth="1"/>
    <col min="6168" max="6168" width="20.125" style="695" customWidth="1"/>
    <col min="6169" max="6169" width="11" style="695" customWidth="1"/>
    <col min="6170" max="6170" width="31.125" style="695" customWidth="1"/>
    <col min="6171" max="6171" width="17.125" style="695" customWidth="1"/>
    <col min="6172" max="6398" width="9" style="695"/>
    <col min="6399" max="6399" width="4.625" style="695" customWidth="1"/>
    <col min="6400" max="6400" width="13.5" style="695" customWidth="1"/>
    <col min="6401" max="6401" width="11" style="695" customWidth="1"/>
    <col min="6402" max="6402" width="8.875" style="695" customWidth="1"/>
    <col min="6403" max="6403" width="8.375" style="695" customWidth="1"/>
    <col min="6404" max="6404" width="7.125" style="695" customWidth="1"/>
    <col min="6405" max="6405" width="10" style="695" customWidth="1"/>
    <col min="6406" max="6406" width="5" style="695" customWidth="1"/>
    <col min="6407" max="6408" width="13.5" style="695" customWidth="1"/>
    <col min="6409" max="6409" width="13.125" style="695" customWidth="1"/>
    <col min="6410" max="6410" width="11.375" style="695" customWidth="1"/>
    <col min="6411" max="6411" width="11.625" style="695" customWidth="1"/>
    <col min="6412" max="6412" width="23.625" style="695" customWidth="1"/>
    <col min="6413" max="6413" width="10.75" style="695" customWidth="1"/>
    <col min="6414" max="6416" width="9.125" style="695" customWidth="1"/>
    <col min="6417" max="6418" width="9" style="695"/>
    <col min="6419" max="6419" width="20.875" style="695" customWidth="1"/>
    <col min="6420" max="6420" width="15.375" style="695" customWidth="1"/>
    <col min="6421" max="6423" width="16.125" style="695" customWidth="1"/>
    <col min="6424" max="6424" width="20.125" style="695" customWidth="1"/>
    <col min="6425" max="6425" width="11" style="695" customWidth="1"/>
    <col min="6426" max="6426" width="31.125" style="695" customWidth="1"/>
    <col min="6427" max="6427" width="17.125" style="695" customWidth="1"/>
    <col min="6428" max="6654" width="9" style="695"/>
    <col min="6655" max="6655" width="4.625" style="695" customWidth="1"/>
    <col min="6656" max="6656" width="13.5" style="695" customWidth="1"/>
    <col min="6657" max="6657" width="11" style="695" customWidth="1"/>
    <col min="6658" max="6658" width="8.875" style="695" customWidth="1"/>
    <col min="6659" max="6659" width="8.375" style="695" customWidth="1"/>
    <col min="6660" max="6660" width="7.125" style="695" customWidth="1"/>
    <col min="6661" max="6661" width="10" style="695" customWidth="1"/>
    <col min="6662" max="6662" width="5" style="695" customWidth="1"/>
    <col min="6663" max="6664" width="13.5" style="695" customWidth="1"/>
    <col min="6665" max="6665" width="13.125" style="695" customWidth="1"/>
    <col min="6666" max="6666" width="11.375" style="695" customWidth="1"/>
    <col min="6667" max="6667" width="11.625" style="695" customWidth="1"/>
    <col min="6668" max="6668" width="23.625" style="695" customWidth="1"/>
    <col min="6669" max="6669" width="10.75" style="695" customWidth="1"/>
    <col min="6670" max="6672" width="9.125" style="695" customWidth="1"/>
    <col min="6673" max="6674" width="9" style="695"/>
    <col min="6675" max="6675" width="20.875" style="695" customWidth="1"/>
    <col min="6676" max="6676" width="15.375" style="695" customWidth="1"/>
    <col min="6677" max="6679" width="16.125" style="695" customWidth="1"/>
    <col min="6680" max="6680" width="20.125" style="695" customWidth="1"/>
    <col min="6681" max="6681" width="11" style="695" customWidth="1"/>
    <col min="6682" max="6682" width="31.125" style="695" customWidth="1"/>
    <col min="6683" max="6683" width="17.125" style="695" customWidth="1"/>
    <col min="6684" max="6910" width="9" style="695"/>
    <col min="6911" max="6911" width="4.625" style="695" customWidth="1"/>
    <col min="6912" max="6912" width="13.5" style="695" customWidth="1"/>
    <col min="6913" max="6913" width="11" style="695" customWidth="1"/>
    <col min="6914" max="6914" width="8.875" style="695" customWidth="1"/>
    <col min="6915" max="6915" width="8.375" style="695" customWidth="1"/>
    <col min="6916" max="6916" width="7.125" style="695" customWidth="1"/>
    <col min="6917" max="6917" width="10" style="695" customWidth="1"/>
    <col min="6918" max="6918" width="5" style="695" customWidth="1"/>
    <col min="6919" max="6920" width="13.5" style="695" customWidth="1"/>
    <col min="6921" max="6921" width="13.125" style="695" customWidth="1"/>
    <col min="6922" max="6922" width="11.375" style="695" customWidth="1"/>
    <col min="6923" max="6923" width="11.625" style="695" customWidth="1"/>
    <col min="6924" max="6924" width="23.625" style="695" customWidth="1"/>
    <col min="6925" max="6925" width="10.75" style="695" customWidth="1"/>
    <col min="6926" max="6928" width="9.125" style="695" customWidth="1"/>
    <col min="6929" max="6930" width="9" style="695"/>
    <col min="6931" max="6931" width="20.875" style="695" customWidth="1"/>
    <col min="6932" max="6932" width="15.375" style="695" customWidth="1"/>
    <col min="6933" max="6935" width="16.125" style="695" customWidth="1"/>
    <col min="6936" max="6936" width="20.125" style="695" customWidth="1"/>
    <col min="6937" max="6937" width="11" style="695" customWidth="1"/>
    <col min="6938" max="6938" width="31.125" style="695" customWidth="1"/>
    <col min="6939" max="6939" width="17.125" style="695" customWidth="1"/>
    <col min="6940" max="7166" width="9" style="695"/>
    <col min="7167" max="7167" width="4.625" style="695" customWidth="1"/>
    <col min="7168" max="7168" width="13.5" style="695" customWidth="1"/>
    <col min="7169" max="7169" width="11" style="695" customWidth="1"/>
    <col min="7170" max="7170" width="8.875" style="695" customWidth="1"/>
    <col min="7171" max="7171" width="8.375" style="695" customWidth="1"/>
    <col min="7172" max="7172" width="7.125" style="695" customWidth="1"/>
    <col min="7173" max="7173" width="10" style="695" customWidth="1"/>
    <col min="7174" max="7174" width="5" style="695" customWidth="1"/>
    <col min="7175" max="7176" width="13.5" style="695" customWidth="1"/>
    <col min="7177" max="7177" width="13.125" style="695" customWidth="1"/>
    <col min="7178" max="7178" width="11.375" style="695" customWidth="1"/>
    <col min="7179" max="7179" width="11.625" style="695" customWidth="1"/>
    <col min="7180" max="7180" width="23.625" style="695" customWidth="1"/>
    <col min="7181" max="7181" width="10.75" style="695" customWidth="1"/>
    <col min="7182" max="7184" width="9.125" style="695" customWidth="1"/>
    <col min="7185" max="7186" width="9" style="695"/>
    <col min="7187" max="7187" width="20.875" style="695" customWidth="1"/>
    <col min="7188" max="7188" width="15.375" style="695" customWidth="1"/>
    <col min="7189" max="7191" width="16.125" style="695" customWidth="1"/>
    <col min="7192" max="7192" width="20.125" style="695" customWidth="1"/>
    <col min="7193" max="7193" width="11" style="695" customWidth="1"/>
    <col min="7194" max="7194" width="31.125" style="695" customWidth="1"/>
    <col min="7195" max="7195" width="17.125" style="695" customWidth="1"/>
    <col min="7196" max="7422" width="9" style="695"/>
    <col min="7423" max="7423" width="4.625" style="695" customWidth="1"/>
    <col min="7424" max="7424" width="13.5" style="695" customWidth="1"/>
    <col min="7425" max="7425" width="11" style="695" customWidth="1"/>
    <col min="7426" max="7426" width="8.875" style="695" customWidth="1"/>
    <col min="7427" max="7427" width="8.375" style="695" customWidth="1"/>
    <col min="7428" max="7428" width="7.125" style="695" customWidth="1"/>
    <col min="7429" max="7429" width="10" style="695" customWidth="1"/>
    <col min="7430" max="7430" width="5" style="695" customWidth="1"/>
    <col min="7431" max="7432" width="13.5" style="695" customWidth="1"/>
    <col min="7433" max="7433" width="13.125" style="695" customWidth="1"/>
    <col min="7434" max="7434" width="11.375" style="695" customWidth="1"/>
    <col min="7435" max="7435" width="11.625" style="695" customWidth="1"/>
    <col min="7436" max="7436" width="23.625" style="695" customWidth="1"/>
    <col min="7437" max="7437" width="10.75" style="695" customWidth="1"/>
    <col min="7438" max="7440" width="9.125" style="695" customWidth="1"/>
    <col min="7441" max="7442" width="9" style="695"/>
    <col min="7443" max="7443" width="20.875" style="695" customWidth="1"/>
    <col min="7444" max="7444" width="15.375" style="695" customWidth="1"/>
    <col min="7445" max="7447" width="16.125" style="695" customWidth="1"/>
    <col min="7448" max="7448" width="20.125" style="695" customWidth="1"/>
    <col min="7449" max="7449" width="11" style="695" customWidth="1"/>
    <col min="7450" max="7450" width="31.125" style="695" customWidth="1"/>
    <col min="7451" max="7451" width="17.125" style="695" customWidth="1"/>
    <col min="7452" max="7678" width="9" style="695"/>
    <col min="7679" max="7679" width="4.625" style="695" customWidth="1"/>
    <col min="7680" max="7680" width="13.5" style="695" customWidth="1"/>
    <col min="7681" max="7681" width="11" style="695" customWidth="1"/>
    <col min="7682" max="7682" width="8.875" style="695" customWidth="1"/>
    <col min="7683" max="7683" width="8.375" style="695" customWidth="1"/>
    <col min="7684" max="7684" width="7.125" style="695" customWidth="1"/>
    <col min="7685" max="7685" width="10" style="695" customWidth="1"/>
    <col min="7686" max="7686" width="5" style="695" customWidth="1"/>
    <col min="7687" max="7688" width="13.5" style="695" customWidth="1"/>
    <col min="7689" max="7689" width="13.125" style="695" customWidth="1"/>
    <col min="7690" max="7690" width="11.375" style="695" customWidth="1"/>
    <col min="7691" max="7691" width="11.625" style="695" customWidth="1"/>
    <col min="7692" max="7692" width="23.625" style="695" customWidth="1"/>
    <col min="7693" max="7693" width="10.75" style="695" customWidth="1"/>
    <col min="7694" max="7696" width="9.125" style="695" customWidth="1"/>
    <col min="7697" max="7698" width="9" style="695"/>
    <col min="7699" max="7699" width="20.875" style="695" customWidth="1"/>
    <col min="7700" max="7700" width="15.375" style="695" customWidth="1"/>
    <col min="7701" max="7703" width="16.125" style="695" customWidth="1"/>
    <col min="7704" max="7704" width="20.125" style="695" customWidth="1"/>
    <col min="7705" max="7705" width="11" style="695" customWidth="1"/>
    <col min="7706" max="7706" width="31.125" style="695" customWidth="1"/>
    <col min="7707" max="7707" width="17.125" style="695" customWidth="1"/>
    <col min="7708" max="7934" width="9" style="695"/>
    <col min="7935" max="7935" width="4.625" style="695" customWidth="1"/>
    <col min="7936" max="7936" width="13.5" style="695" customWidth="1"/>
    <col min="7937" max="7937" width="11" style="695" customWidth="1"/>
    <col min="7938" max="7938" width="8.875" style="695" customWidth="1"/>
    <col min="7939" max="7939" width="8.375" style="695" customWidth="1"/>
    <col min="7940" max="7940" width="7.125" style="695" customWidth="1"/>
    <col min="7941" max="7941" width="10" style="695" customWidth="1"/>
    <col min="7942" max="7942" width="5" style="695" customWidth="1"/>
    <col min="7943" max="7944" width="13.5" style="695" customWidth="1"/>
    <col min="7945" max="7945" width="13.125" style="695" customWidth="1"/>
    <col min="7946" max="7946" width="11.375" style="695" customWidth="1"/>
    <col min="7947" max="7947" width="11.625" style="695" customWidth="1"/>
    <col min="7948" max="7948" width="23.625" style="695" customWidth="1"/>
    <col min="7949" max="7949" width="10.75" style="695" customWidth="1"/>
    <col min="7950" max="7952" width="9.125" style="695" customWidth="1"/>
    <col min="7953" max="7954" width="9" style="695"/>
    <col min="7955" max="7955" width="20.875" style="695" customWidth="1"/>
    <col min="7956" max="7956" width="15.375" style="695" customWidth="1"/>
    <col min="7957" max="7959" width="16.125" style="695" customWidth="1"/>
    <col min="7960" max="7960" width="20.125" style="695" customWidth="1"/>
    <col min="7961" max="7961" width="11" style="695" customWidth="1"/>
    <col min="7962" max="7962" width="31.125" style="695" customWidth="1"/>
    <col min="7963" max="7963" width="17.125" style="695" customWidth="1"/>
    <col min="7964" max="8190" width="9" style="695"/>
    <col min="8191" max="8191" width="4.625" style="695" customWidth="1"/>
    <col min="8192" max="8192" width="13.5" style="695" customWidth="1"/>
    <col min="8193" max="8193" width="11" style="695" customWidth="1"/>
    <col min="8194" max="8194" width="8.875" style="695" customWidth="1"/>
    <col min="8195" max="8195" width="8.375" style="695" customWidth="1"/>
    <col min="8196" max="8196" width="7.125" style="695" customWidth="1"/>
    <col min="8197" max="8197" width="10" style="695" customWidth="1"/>
    <col min="8198" max="8198" width="5" style="695" customWidth="1"/>
    <col min="8199" max="8200" width="13.5" style="695" customWidth="1"/>
    <col min="8201" max="8201" width="13.125" style="695" customWidth="1"/>
    <col min="8202" max="8202" width="11.375" style="695" customWidth="1"/>
    <col min="8203" max="8203" width="11.625" style="695" customWidth="1"/>
    <col min="8204" max="8204" width="23.625" style="695" customWidth="1"/>
    <col min="8205" max="8205" width="10.75" style="695" customWidth="1"/>
    <col min="8206" max="8208" width="9.125" style="695" customWidth="1"/>
    <col min="8209" max="8210" width="9" style="695"/>
    <col min="8211" max="8211" width="20.875" style="695" customWidth="1"/>
    <col min="8212" max="8212" width="15.375" style="695" customWidth="1"/>
    <col min="8213" max="8215" width="16.125" style="695" customWidth="1"/>
    <col min="8216" max="8216" width="20.125" style="695" customWidth="1"/>
    <col min="8217" max="8217" width="11" style="695" customWidth="1"/>
    <col min="8218" max="8218" width="31.125" style="695" customWidth="1"/>
    <col min="8219" max="8219" width="17.125" style="695" customWidth="1"/>
    <col min="8220" max="8446" width="9" style="695"/>
    <col min="8447" max="8447" width="4.625" style="695" customWidth="1"/>
    <col min="8448" max="8448" width="13.5" style="695" customWidth="1"/>
    <col min="8449" max="8449" width="11" style="695" customWidth="1"/>
    <col min="8450" max="8450" width="8.875" style="695" customWidth="1"/>
    <col min="8451" max="8451" width="8.375" style="695" customWidth="1"/>
    <col min="8452" max="8452" width="7.125" style="695" customWidth="1"/>
    <col min="8453" max="8453" width="10" style="695" customWidth="1"/>
    <col min="8454" max="8454" width="5" style="695" customWidth="1"/>
    <col min="8455" max="8456" width="13.5" style="695" customWidth="1"/>
    <col min="8457" max="8457" width="13.125" style="695" customWidth="1"/>
    <col min="8458" max="8458" width="11.375" style="695" customWidth="1"/>
    <col min="8459" max="8459" width="11.625" style="695" customWidth="1"/>
    <col min="8460" max="8460" width="23.625" style="695" customWidth="1"/>
    <col min="8461" max="8461" width="10.75" style="695" customWidth="1"/>
    <col min="8462" max="8464" width="9.125" style="695" customWidth="1"/>
    <col min="8465" max="8466" width="9" style="695"/>
    <col min="8467" max="8467" width="20.875" style="695" customWidth="1"/>
    <col min="8468" max="8468" width="15.375" style="695" customWidth="1"/>
    <col min="8469" max="8471" width="16.125" style="695" customWidth="1"/>
    <col min="8472" max="8472" width="20.125" style="695" customWidth="1"/>
    <col min="8473" max="8473" width="11" style="695" customWidth="1"/>
    <col min="8474" max="8474" width="31.125" style="695" customWidth="1"/>
    <col min="8475" max="8475" width="17.125" style="695" customWidth="1"/>
    <col min="8476" max="8702" width="9" style="695"/>
    <col min="8703" max="8703" width="4.625" style="695" customWidth="1"/>
    <col min="8704" max="8704" width="13.5" style="695" customWidth="1"/>
    <col min="8705" max="8705" width="11" style="695" customWidth="1"/>
    <col min="8706" max="8706" width="8.875" style="695" customWidth="1"/>
    <col min="8707" max="8707" width="8.375" style="695" customWidth="1"/>
    <col min="8708" max="8708" width="7.125" style="695" customWidth="1"/>
    <col min="8709" max="8709" width="10" style="695" customWidth="1"/>
    <col min="8710" max="8710" width="5" style="695" customWidth="1"/>
    <col min="8711" max="8712" width="13.5" style="695" customWidth="1"/>
    <col min="8713" max="8713" width="13.125" style="695" customWidth="1"/>
    <col min="8714" max="8714" width="11.375" style="695" customWidth="1"/>
    <col min="8715" max="8715" width="11.625" style="695" customWidth="1"/>
    <col min="8716" max="8716" width="23.625" style="695" customWidth="1"/>
    <col min="8717" max="8717" width="10.75" style="695" customWidth="1"/>
    <col min="8718" max="8720" width="9.125" style="695" customWidth="1"/>
    <col min="8721" max="8722" width="9" style="695"/>
    <col min="8723" max="8723" width="20.875" style="695" customWidth="1"/>
    <col min="8724" max="8724" width="15.375" style="695" customWidth="1"/>
    <col min="8725" max="8727" width="16.125" style="695" customWidth="1"/>
    <col min="8728" max="8728" width="20.125" style="695" customWidth="1"/>
    <col min="8729" max="8729" width="11" style="695" customWidth="1"/>
    <col min="8730" max="8730" width="31.125" style="695" customWidth="1"/>
    <col min="8731" max="8731" width="17.125" style="695" customWidth="1"/>
    <col min="8732" max="8958" width="9" style="695"/>
    <col min="8959" max="8959" width="4.625" style="695" customWidth="1"/>
    <col min="8960" max="8960" width="13.5" style="695" customWidth="1"/>
    <col min="8961" max="8961" width="11" style="695" customWidth="1"/>
    <col min="8962" max="8962" width="8.875" style="695" customWidth="1"/>
    <col min="8963" max="8963" width="8.375" style="695" customWidth="1"/>
    <col min="8964" max="8964" width="7.125" style="695" customWidth="1"/>
    <col min="8965" max="8965" width="10" style="695" customWidth="1"/>
    <col min="8966" max="8966" width="5" style="695" customWidth="1"/>
    <col min="8967" max="8968" width="13.5" style="695" customWidth="1"/>
    <col min="8969" max="8969" width="13.125" style="695" customWidth="1"/>
    <col min="8970" max="8970" width="11.375" style="695" customWidth="1"/>
    <col min="8971" max="8971" width="11.625" style="695" customWidth="1"/>
    <col min="8972" max="8972" width="23.625" style="695" customWidth="1"/>
    <col min="8973" max="8973" width="10.75" style="695" customWidth="1"/>
    <col min="8974" max="8976" width="9.125" style="695" customWidth="1"/>
    <col min="8977" max="8978" width="9" style="695"/>
    <col min="8979" max="8979" width="20.875" style="695" customWidth="1"/>
    <col min="8980" max="8980" width="15.375" style="695" customWidth="1"/>
    <col min="8981" max="8983" width="16.125" style="695" customWidth="1"/>
    <col min="8984" max="8984" width="20.125" style="695" customWidth="1"/>
    <col min="8985" max="8985" width="11" style="695" customWidth="1"/>
    <col min="8986" max="8986" width="31.125" style="695" customWidth="1"/>
    <col min="8987" max="8987" width="17.125" style="695" customWidth="1"/>
    <col min="8988" max="9214" width="9" style="695"/>
    <col min="9215" max="9215" width="4.625" style="695" customWidth="1"/>
    <col min="9216" max="9216" width="13.5" style="695" customWidth="1"/>
    <col min="9217" max="9217" width="11" style="695" customWidth="1"/>
    <col min="9218" max="9218" width="8.875" style="695" customWidth="1"/>
    <col min="9219" max="9219" width="8.375" style="695" customWidth="1"/>
    <col min="9220" max="9220" width="7.125" style="695" customWidth="1"/>
    <col min="9221" max="9221" width="10" style="695" customWidth="1"/>
    <col min="9222" max="9222" width="5" style="695" customWidth="1"/>
    <col min="9223" max="9224" width="13.5" style="695" customWidth="1"/>
    <col min="9225" max="9225" width="13.125" style="695" customWidth="1"/>
    <col min="9226" max="9226" width="11.375" style="695" customWidth="1"/>
    <col min="9227" max="9227" width="11.625" style="695" customWidth="1"/>
    <col min="9228" max="9228" width="23.625" style="695" customWidth="1"/>
    <col min="9229" max="9229" width="10.75" style="695" customWidth="1"/>
    <col min="9230" max="9232" width="9.125" style="695" customWidth="1"/>
    <col min="9233" max="9234" width="9" style="695"/>
    <col min="9235" max="9235" width="20.875" style="695" customWidth="1"/>
    <col min="9236" max="9236" width="15.375" style="695" customWidth="1"/>
    <col min="9237" max="9239" width="16.125" style="695" customWidth="1"/>
    <col min="9240" max="9240" width="20.125" style="695" customWidth="1"/>
    <col min="9241" max="9241" width="11" style="695" customWidth="1"/>
    <col min="9242" max="9242" width="31.125" style="695" customWidth="1"/>
    <col min="9243" max="9243" width="17.125" style="695" customWidth="1"/>
    <col min="9244" max="9470" width="9" style="695"/>
    <col min="9471" max="9471" width="4.625" style="695" customWidth="1"/>
    <col min="9472" max="9472" width="13.5" style="695" customWidth="1"/>
    <col min="9473" max="9473" width="11" style="695" customWidth="1"/>
    <col min="9474" max="9474" width="8.875" style="695" customWidth="1"/>
    <col min="9475" max="9475" width="8.375" style="695" customWidth="1"/>
    <col min="9476" max="9476" width="7.125" style="695" customWidth="1"/>
    <col min="9477" max="9477" width="10" style="695" customWidth="1"/>
    <col min="9478" max="9478" width="5" style="695" customWidth="1"/>
    <col min="9479" max="9480" width="13.5" style="695" customWidth="1"/>
    <col min="9481" max="9481" width="13.125" style="695" customWidth="1"/>
    <col min="9482" max="9482" width="11.375" style="695" customWidth="1"/>
    <col min="9483" max="9483" width="11.625" style="695" customWidth="1"/>
    <col min="9484" max="9484" width="23.625" style="695" customWidth="1"/>
    <col min="9485" max="9485" width="10.75" style="695" customWidth="1"/>
    <col min="9486" max="9488" width="9.125" style="695" customWidth="1"/>
    <col min="9489" max="9490" width="9" style="695"/>
    <col min="9491" max="9491" width="20.875" style="695" customWidth="1"/>
    <col min="9492" max="9492" width="15.375" style="695" customWidth="1"/>
    <col min="9493" max="9495" width="16.125" style="695" customWidth="1"/>
    <col min="9496" max="9496" width="20.125" style="695" customWidth="1"/>
    <col min="9497" max="9497" width="11" style="695" customWidth="1"/>
    <col min="9498" max="9498" width="31.125" style="695" customWidth="1"/>
    <col min="9499" max="9499" width="17.125" style="695" customWidth="1"/>
    <col min="9500" max="9726" width="9" style="695"/>
    <col min="9727" max="9727" width="4.625" style="695" customWidth="1"/>
    <col min="9728" max="9728" width="13.5" style="695" customWidth="1"/>
    <col min="9729" max="9729" width="11" style="695" customWidth="1"/>
    <col min="9730" max="9730" width="8.875" style="695" customWidth="1"/>
    <col min="9731" max="9731" width="8.375" style="695" customWidth="1"/>
    <col min="9732" max="9732" width="7.125" style="695" customWidth="1"/>
    <col min="9733" max="9733" width="10" style="695" customWidth="1"/>
    <col min="9734" max="9734" width="5" style="695" customWidth="1"/>
    <col min="9735" max="9736" width="13.5" style="695" customWidth="1"/>
    <col min="9737" max="9737" width="13.125" style="695" customWidth="1"/>
    <col min="9738" max="9738" width="11.375" style="695" customWidth="1"/>
    <col min="9739" max="9739" width="11.625" style="695" customWidth="1"/>
    <col min="9740" max="9740" width="23.625" style="695" customWidth="1"/>
    <col min="9741" max="9741" width="10.75" style="695" customWidth="1"/>
    <col min="9742" max="9744" width="9.125" style="695" customWidth="1"/>
    <col min="9745" max="9746" width="9" style="695"/>
    <col min="9747" max="9747" width="20.875" style="695" customWidth="1"/>
    <col min="9748" max="9748" width="15.375" style="695" customWidth="1"/>
    <col min="9749" max="9751" width="16.125" style="695" customWidth="1"/>
    <col min="9752" max="9752" width="20.125" style="695" customWidth="1"/>
    <col min="9753" max="9753" width="11" style="695" customWidth="1"/>
    <col min="9754" max="9754" width="31.125" style="695" customWidth="1"/>
    <col min="9755" max="9755" width="17.125" style="695" customWidth="1"/>
    <col min="9756" max="9982" width="9" style="695"/>
    <col min="9983" max="9983" width="4.625" style="695" customWidth="1"/>
    <col min="9984" max="9984" width="13.5" style="695" customWidth="1"/>
    <col min="9985" max="9985" width="11" style="695" customWidth="1"/>
    <col min="9986" max="9986" width="8.875" style="695" customWidth="1"/>
    <col min="9987" max="9987" width="8.375" style="695" customWidth="1"/>
    <col min="9988" max="9988" width="7.125" style="695" customWidth="1"/>
    <col min="9989" max="9989" width="10" style="695" customWidth="1"/>
    <col min="9990" max="9990" width="5" style="695" customWidth="1"/>
    <col min="9991" max="9992" width="13.5" style="695" customWidth="1"/>
    <col min="9993" max="9993" width="13.125" style="695" customWidth="1"/>
    <col min="9994" max="9994" width="11.375" style="695" customWidth="1"/>
    <col min="9995" max="9995" width="11.625" style="695" customWidth="1"/>
    <col min="9996" max="9996" width="23.625" style="695" customWidth="1"/>
    <col min="9997" max="9997" width="10.75" style="695" customWidth="1"/>
    <col min="9998" max="10000" width="9.125" style="695" customWidth="1"/>
    <col min="10001" max="10002" width="9" style="695"/>
    <col min="10003" max="10003" width="20.875" style="695" customWidth="1"/>
    <col min="10004" max="10004" width="15.375" style="695" customWidth="1"/>
    <col min="10005" max="10007" width="16.125" style="695" customWidth="1"/>
    <col min="10008" max="10008" width="20.125" style="695" customWidth="1"/>
    <col min="10009" max="10009" width="11" style="695" customWidth="1"/>
    <col min="10010" max="10010" width="31.125" style="695" customWidth="1"/>
    <col min="10011" max="10011" width="17.125" style="695" customWidth="1"/>
    <col min="10012" max="10238" width="9" style="695"/>
    <col min="10239" max="10239" width="4.625" style="695" customWidth="1"/>
    <col min="10240" max="10240" width="13.5" style="695" customWidth="1"/>
    <col min="10241" max="10241" width="11" style="695" customWidth="1"/>
    <col min="10242" max="10242" width="8.875" style="695" customWidth="1"/>
    <col min="10243" max="10243" width="8.375" style="695" customWidth="1"/>
    <col min="10244" max="10244" width="7.125" style="695" customWidth="1"/>
    <col min="10245" max="10245" width="10" style="695" customWidth="1"/>
    <col min="10246" max="10246" width="5" style="695" customWidth="1"/>
    <col min="10247" max="10248" width="13.5" style="695" customWidth="1"/>
    <col min="10249" max="10249" width="13.125" style="695" customWidth="1"/>
    <col min="10250" max="10250" width="11.375" style="695" customWidth="1"/>
    <col min="10251" max="10251" width="11.625" style="695" customWidth="1"/>
    <col min="10252" max="10252" width="23.625" style="695" customWidth="1"/>
    <col min="10253" max="10253" width="10.75" style="695" customWidth="1"/>
    <col min="10254" max="10256" width="9.125" style="695" customWidth="1"/>
    <col min="10257" max="10258" width="9" style="695"/>
    <col min="10259" max="10259" width="20.875" style="695" customWidth="1"/>
    <col min="10260" max="10260" width="15.375" style="695" customWidth="1"/>
    <col min="10261" max="10263" width="16.125" style="695" customWidth="1"/>
    <col min="10264" max="10264" width="20.125" style="695" customWidth="1"/>
    <col min="10265" max="10265" width="11" style="695" customWidth="1"/>
    <col min="10266" max="10266" width="31.125" style="695" customWidth="1"/>
    <col min="10267" max="10267" width="17.125" style="695" customWidth="1"/>
    <col min="10268" max="10494" width="9" style="695"/>
    <col min="10495" max="10495" width="4.625" style="695" customWidth="1"/>
    <col min="10496" max="10496" width="13.5" style="695" customWidth="1"/>
    <col min="10497" max="10497" width="11" style="695" customWidth="1"/>
    <col min="10498" max="10498" width="8.875" style="695" customWidth="1"/>
    <col min="10499" max="10499" width="8.375" style="695" customWidth="1"/>
    <col min="10500" max="10500" width="7.125" style="695" customWidth="1"/>
    <col min="10501" max="10501" width="10" style="695" customWidth="1"/>
    <col min="10502" max="10502" width="5" style="695" customWidth="1"/>
    <col min="10503" max="10504" width="13.5" style="695" customWidth="1"/>
    <col min="10505" max="10505" width="13.125" style="695" customWidth="1"/>
    <col min="10506" max="10506" width="11.375" style="695" customWidth="1"/>
    <col min="10507" max="10507" width="11.625" style="695" customWidth="1"/>
    <col min="10508" max="10508" width="23.625" style="695" customWidth="1"/>
    <col min="10509" max="10509" width="10.75" style="695" customWidth="1"/>
    <col min="10510" max="10512" width="9.125" style="695" customWidth="1"/>
    <col min="10513" max="10514" width="9" style="695"/>
    <col min="10515" max="10515" width="20.875" style="695" customWidth="1"/>
    <col min="10516" max="10516" width="15.375" style="695" customWidth="1"/>
    <col min="10517" max="10519" width="16.125" style="695" customWidth="1"/>
    <col min="10520" max="10520" width="20.125" style="695" customWidth="1"/>
    <col min="10521" max="10521" width="11" style="695" customWidth="1"/>
    <col min="10522" max="10522" width="31.125" style="695" customWidth="1"/>
    <col min="10523" max="10523" width="17.125" style="695" customWidth="1"/>
    <col min="10524" max="10750" width="9" style="695"/>
    <col min="10751" max="10751" width="4.625" style="695" customWidth="1"/>
    <col min="10752" max="10752" width="13.5" style="695" customWidth="1"/>
    <col min="10753" max="10753" width="11" style="695" customWidth="1"/>
    <col min="10754" max="10754" width="8.875" style="695" customWidth="1"/>
    <col min="10755" max="10755" width="8.375" style="695" customWidth="1"/>
    <col min="10756" max="10756" width="7.125" style="695" customWidth="1"/>
    <col min="10757" max="10757" width="10" style="695" customWidth="1"/>
    <col min="10758" max="10758" width="5" style="695" customWidth="1"/>
    <col min="10759" max="10760" width="13.5" style="695" customWidth="1"/>
    <col min="10761" max="10761" width="13.125" style="695" customWidth="1"/>
    <col min="10762" max="10762" width="11.375" style="695" customWidth="1"/>
    <col min="10763" max="10763" width="11.625" style="695" customWidth="1"/>
    <col min="10764" max="10764" width="23.625" style="695" customWidth="1"/>
    <col min="10765" max="10765" width="10.75" style="695" customWidth="1"/>
    <col min="10766" max="10768" width="9.125" style="695" customWidth="1"/>
    <col min="10769" max="10770" width="9" style="695"/>
    <col min="10771" max="10771" width="20.875" style="695" customWidth="1"/>
    <col min="10772" max="10772" width="15.375" style="695" customWidth="1"/>
    <col min="10773" max="10775" width="16.125" style="695" customWidth="1"/>
    <col min="10776" max="10776" width="20.125" style="695" customWidth="1"/>
    <col min="10777" max="10777" width="11" style="695" customWidth="1"/>
    <col min="10778" max="10778" width="31.125" style="695" customWidth="1"/>
    <col min="10779" max="10779" width="17.125" style="695" customWidth="1"/>
    <col min="10780" max="11006" width="9" style="695"/>
    <col min="11007" max="11007" width="4.625" style="695" customWidth="1"/>
    <col min="11008" max="11008" width="13.5" style="695" customWidth="1"/>
    <col min="11009" max="11009" width="11" style="695" customWidth="1"/>
    <col min="11010" max="11010" width="8.875" style="695" customWidth="1"/>
    <col min="11011" max="11011" width="8.375" style="695" customWidth="1"/>
    <col min="11012" max="11012" width="7.125" style="695" customWidth="1"/>
    <col min="11013" max="11013" width="10" style="695" customWidth="1"/>
    <col min="11014" max="11014" width="5" style="695" customWidth="1"/>
    <col min="11015" max="11016" width="13.5" style="695" customWidth="1"/>
    <col min="11017" max="11017" width="13.125" style="695" customWidth="1"/>
    <col min="11018" max="11018" width="11.375" style="695" customWidth="1"/>
    <col min="11019" max="11019" width="11.625" style="695" customWidth="1"/>
    <col min="11020" max="11020" width="23.625" style="695" customWidth="1"/>
    <col min="11021" max="11021" width="10.75" style="695" customWidth="1"/>
    <col min="11022" max="11024" width="9.125" style="695" customWidth="1"/>
    <col min="11025" max="11026" width="9" style="695"/>
    <col min="11027" max="11027" width="20.875" style="695" customWidth="1"/>
    <col min="11028" max="11028" width="15.375" style="695" customWidth="1"/>
    <col min="11029" max="11031" width="16.125" style="695" customWidth="1"/>
    <col min="11032" max="11032" width="20.125" style="695" customWidth="1"/>
    <col min="11033" max="11033" width="11" style="695" customWidth="1"/>
    <col min="11034" max="11034" width="31.125" style="695" customWidth="1"/>
    <col min="11035" max="11035" width="17.125" style="695" customWidth="1"/>
    <col min="11036" max="11262" width="9" style="695"/>
    <col min="11263" max="11263" width="4.625" style="695" customWidth="1"/>
    <col min="11264" max="11264" width="13.5" style="695" customWidth="1"/>
    <col min="11265" max="11265" width="11" style="695" customWidth="1"/>
    <col min="11266" max="11266" width="8.875" style="695" customWidth="1"/>
    <col min="11267" max="11267" width="8.375" style="695" customWidth="1"/>
    <col min="11268" max="11268" width="7.125" style="695" customWidth="1"/>
    <col min="11269" max="11269" width="10" style="695" customWidth="1"/>
    <col min="11270" max="11270" width="5" style="695" customWidth="1"/>
    <col min="11271" max="11272" width="13.5" style="695" customWidth="1"/>
    <col min="11273" max="11273" width="13.125" style="695" customWidth="1"/>
    <col min="11274" max="11274" width="11.375" style="695" customWidth="1"/>
    <col min="11275" max="11275" width="11.625" style="695" customWidth="1"/>
    <col min="11276" max="11276" width="23.625" style="695" customWidth="1"/>
    <col min="11277" max="11277" width="10.75" style="695" customWidth="1"/>
    <col min="11278" max="11280" width="9.125" style="695" customWidth="1"/>
    <col min="11281" max="11282" width="9" style="695"/>
    <col min="11283" max="11283" width="20.875" style="695" customWidth="1"/>
    <col min="11284" max="11284" width="15.375" style="695" customWidth="1"/>
    <col min="11285" max="11287" width="16.125" style="695" customWidth="1"/>
    <col min="11288" max="11288" width="20.125" style="695" customWidth="1"/>
    <col min="11289" max="11289" width="11" style="695" customWidth="1"/>
    <col min="11290" max="11290" width="31.125" style="695" customWidth="1"/>
    <col min="11291" max="11291" width="17.125" style="695" customWidth="1"/>
    <col min="11292" max="11518" width="9" style="695"/>
    <col min="11519" max="11519" width="4.625" style="695" customWidth="1"/>
    <col min="11520" max="11520" width="13.5" style="695" customWidth="1"/>
    <col min="11521" max="11521" width="11" style="695" customWidth="1"/>
    <col min="11522" max="11522" width="8.875" style="695" customWidth="1"/>
    <col min="11523" max="11523" width="8.375" style="695" customWidth="1"/>
    <col min="11524" max="11524" width="7.125" style="695" customWidth="1"/>
    <col min="11525" max="11525" width="10" style="695" customWidth="1"/>
    <col min="11526" max="11526" width="5" style="695" customWidth="1"/>
    <col min="11527" max="11528" width="13.5" style="695" customWidth="1"/>
    <col min="11529" max="11529" width="13.125" style="695" customWidth="1"/>
    <col min="11530" max="11530" width="11.375" style="695" customWidth="1"/>
    <col min="11531" max="11531" width="11.625" style="695" customWidth="1"/>
    <col min="11532" max="11532" width="23.625" style="695" customWidth="1"/>
    <col min="11533" max="11533" width="10.75" style="695" customWidth="1"/>
    <col min="11534" max="11536" width="9.125" style="695" customWidth="1"/>
    <col min="11537" max="11538" width="9" style="695"/>
    <col min="11539" max="11539" width="20.875" style="695" customWidth="1"/>
    <col min="11540" max="11540" width="15.375" style="695" customWidth="1"/>
    <col min="11541" max="11543" width="16.125" style="695" customWidth="1"/>
    <col min="11544" max="11544" width="20.125" style="695" customWidth="1"/>
    <col min="11545" max="11545" width="11" style="695" customWidth="1"/>
    <col min="11546" max="11546" width="31.125" style="695" customWidth="1"/>
    <col min="11547" max="11547" width="17.125" style="695" customWidth="1"/>
    <col min="11548" max="11774" width="9" style="695"/>
    <col min="11775" max="11775" width="4.625" style="695" customWidth="1"/>
    <col min="11776" max="11776" width="13.5" style="695" customWidth="1"/>
    <col min="11777" max="11777" width="11" style="695" customWidth="1"/>
    <col min="11778" max="11778" width="8.875" style="695" customWidth="1"/>
    <col min="11779" max="11779" width="8.375" style="695" customWidth="1"/>
    <col min="11780" max="11780" width="7.125" style="695" customWidth="1"/>
    <col min="11781" max="11781" width="10" style="695" customWidth="1"/>
    <col min="11782" max="11782" width="5" style="695" customWidth="1"/>
    <col min="11783" max="11784" width="13.5" style="695" customWidth="1"/>
    <col min="11785" max="11785" width="13.125" style="695" customWidth="1"/>
    <col min="11786" max="11786" width="11.375" style="695" customWidth="1"/>
    <col min="11787" max="11787" width="11.625" style="695" customWidth="1"/>
    <col min="11788" max="11788" width="23.625" style="695" customWidth="1"/>
    <col min="11789" max="11789" width="10.75" style="695" customWidth="1"/>
    <col min="11790" max="11792" width="9.125" style="695" customWidth="1"/>
    <col min="11793" max="11794" width="9" style="695"/>
    <col min="11795" max="11795" width="20.875" style="695" customWidth="1"/>
    <col min="11796" max="11796" width="15.375" style="695" customWidth="1"/>
    <col min="11797" max="11799" width="16.125" style="695" customWidth="1"/>
    <col min="11800" max="11800" width="20.125" style="695" customWidth="1"/>
    <col min="11801" max="11801" width="11" style="695" customWidth="1"/>
    <col min="11802" max="11802" width="31.125" style="695" customWidth="1"/>
    <col min="11803" max="11803" width="17.125" style="695" customWidth="1"/>
    <col min="11804" max="12030" width="9" style="695"/>
    <col min="12031" max="12031" width="4.625" style="695" customWidth="1"/>
    <col min="12032" max="12032" width="13.5" style="695" customWidth="1"/>
    <col min="12033" max="12033" width="11" style="695" customWidth="1"/>
    <col min="12034" max="12034" width="8.875" style="695" customWidth="1"/>
    <col min="12035" max="12035" width="8.375" style="695" customWidth="1"/>
    <col min="12036" max="12036" width="7.125" style="695" customWidth="1"/>
    <col min="12037" max="12037" width="10" style="695" customWidth="1"/>
    <col min="12038" max="12038" width="5" style="695" customWidth="1"/>
    <col min="12039" max="12040" width="13.5" style="695" customWidth="1"/>
    <col min="12041" max="12041" width="13.125" style="695" customWidth="1"/>
    <col min="12042" max="12042" width="11.375" style="695" customWidth="1"/>
    <col min="12043" max="12043" width="11.625" style="695" customWidth="1"/>
    <col min="12044" max="12044" width="23.625" style="695" customWidth="1"/>
    <col min="12045" max="12045" width="10.75" style="695" customWidth="1"/>
    <col min="12046" max="12048" width="9.125" style="695" customWidth="1"/>
    <col min="12049" max="12050" width="9" style="695"/>
    <col min="12051" max="12051" width="20.875" style="695" customWidth="1"/>
    <col min="12052" max="12052" width="15.375" style="695" customWidth="1"/>
    <col min="12053" max="12055" width="16.125" style="695" customWidth="1"/>
    <col min="12056" max="12056" width="20.125" style="695" customWidth="1"/>
    <col min="12057" max="12057" width="11" style="695" customWidth="1"/>
    <col min="12058" max="12058" width="31.125" style="695" customWidth="1"/>
    <col min="12059" max="12059" width="17.125" style="695" customWidth="1"/>
    <col min="12060" max="12286" width="9" style="695"/>
    <col min="12287" max="12287" width="4.625" style="695" customWidth="1"/>
    <col min="12288" max="12288" width="13.5" style="695" customWidth="1"/>
    <col min="12289" max="12289" width="11" style="695" customWidth="1"/>
    <col min="12290" max="12290" width="8.875" style="695" customWidth="1"/>
    <col min="12291" max="12291" width="8.375" style="695" customWidth="1"/>
    <col min="12292" max="12292" width="7.125" style="695" customWidth="1"/>
    <col min="12293" max="12293" width="10" style="695" customWidth="1"/>
    <col min="12294" max="12294" width="5" style="695" customWidth="1"/>
    <col min="12295" max="12296" width="13.5" style="695" customWidth="1"/>
    <col min="12297" max="12297" width="13.125" style="695" customWidth="1"/>
    <col min="12298" max="12298" width="11.375" style="695" customWidth="1"/>
    <col min="12299" max="12299" width="11.625" style="695" customWidth="1"/>
    <col min="12300" max="12300" width="23.625" style="695" customWidth="1"/>
    <col min="12301" max="12301" width="10.75" style="695" customWidth="1"/>
    <col min="12302" max="12304" width="9.125" style="695" customWidth="1"/>
    <col min="12305" max="12306" width="9" style="695"/>
    <col min="12307" max="12307" width="20.875" style="695" customWidth="1"/>
    <col min="12308" max="12308" width="15.375" style="695" customWidth="1"/>
    <col min="12309" max="12311" width="16.125" style="695" customWidth="1"/>
    <col min="12312" max="12312" width="20.125" style="695" customWidth="1"/>
    <col min="12313" max="12313" width="11" style="695" customWidth="1"/>
    <col min="12314" max="12314" width="31.125" style="695" customWidth="1"/>
    <col min="12315" max="12315" width="17.125" style="695" customWidth="1"/>
    <col min="12316" max="12542" width="9" style="695"/>
    <col min="12543" max="12543" width="4.625" style="695" customWidth="1"/>
    <col min="12544" max="12544" width="13.5" style="695" customWidth="1"/>
    <col min="12545" max="12545" width="11" style="695" customWidth="1"/>
    <col min="12546" max="12546" width="8.875" style="695" customWidth="1"/>
    <col min="12547" max="12547" width="8.375" style="695" customWidth="1"/>
    <col min="12548" max="12548" width="7.125" style="695" customWidth="1"/>
    <col min="12549" max="12549" width="10" style="695" customWidth="1"/>
    <col min="12550" max="12550" width="5" style="695" customWidth="1"/>
    <col min="12551" max="12552" width="13.5" style="695" customWidth="1"/>
    <col min="12553" max="12553" width="13.125" style="695" customWidth="1"/>
    <col min="12554" max="12554" width="11.375" style="695" customWidth="1"/>
    <col min="12555" max="12555" width="11.625" style="695" customWidth="1"/>
    <col min="12556" max="12556" width="23.625" style="695" customWidth="1"/>
    <col min="12557" max="12557" width="10.75" style="695" customWidth="1"/>
    <col min="12558" max="12560" width="9.125" style="695" customWidth="1"/>
    <col min="12561" max="12562" width="9" style="695"/>
    <col min="12563" max="12563" width="20.875" style="695" customWidth="1"/>
    <col min="12564" max="12564" width="15.375" style="695" customWidth="1"/>
    <col min="12565" max="12567" width="16.125" style="695" customWidth="1"/>
    <col min="12568" max="12568" width="20.125" style="695" customWidth="1"/>
    <col min="12569" max="12569" width="11" style="695" customWidth="1"/>
    <col min="12570" max="12570" width="31.125" style="695" customWidth="1"/>
    <col min="12571" max="12571" width="17.125" style="695" customWidth="1"/>
    <col min="12572" max="12798" width="9" style="695"/>
    <col min="12799" max="12799" width="4.625" style="695" customWidth="1"/>
    <col min="12800" max="12800" width="13.5" style="695" customWidth="1"/>
    <col min="12801" max="12801" width="11" style="695" customWidth="1"/>
    <col min="12802" max="12802" width="8.875" style="695" customWidth="1"/>
    <col min="12803" max="12803" width="8.375" style="695" customWidth="1"/>
    <col min="12804" max="12804" width="7.125" style="695" customWidth="1"/>
    <col min="12805" max="12805" width="10" style="695" customWidth="1"/>
    <col min="12806" max="12806" width="5" style="695" customWidth="1"/>
    <col min="12807" max="12808" width="13.5" style="695" customWidth="1"/>
    <col min="12809" max="12809" width="13.125" style="695" customWidth="1"/>
    <col min="12810" max="12810" width="11.375" style="695" customWidth="1"/>
    <col min="12811" max="12811" width="11.625" style="695" customWidth="1"/>
    <col min="12812" max="12812" width="23.625" style="695" customWidth="1"/>
    <col min="12813" max="12813" width="10.75" style="695" customWidth="1"/>
    <col min="12814" max="12816" width="9.125" style="695" customWidth="1"/>
    <col min="12817" max="12818" width="9" style="695"/>
    <col min="12819" max="12819" width="20.875" style="695" customWidth="1"/>
    <col min="12820" max="12820" width="15.375" style="695" customWidth="1"/>
    <col min="12821" max="12823" width="16.125" style="695" customWidth="1"/>
    <col min="12824" max="12824" width="20.125" style="695" customWidth="1"/>
    <col min="12825" max="12825" width="11" style="695" customWidth="1"/>
    <col min="12826" max="12826" width="31.125" style="695" customWidth="1"/>
    <col min="12827" max="12827" width="17.125" style="695" customWidth="1"/>
    <col min="12828" max="13054" width="9" style="695"/>
    <col min="13055" max="13055" width="4.625" style="695" customWidth="1"/>
    <col min="13056" max="13056" width="13.5" style="695" customWidth="1"/>
    <col min="13057" max="13057" width="11" style="695" customWidth="1"/>
    <col min="13058" max="13058" width="8.875" style="695" customWidth="1"/>
    <col min="13059" max="13059" width="8.375" style="695" customWidth="1"/>
    <col min="13060" max="13060" width="7.125" style="695" customWidth="1"/>
    <col min="13061" max="13061" width="10" style="695" customWidth="1"/>
    <col min="13062" max="13062" width="5" style="695" customWidth="1"/>
    <col min="13063" max="13064" width="13.5" style="695" customWidth="1"/>
    <col min="13065" max="13065" width="13.125" style="695" customWidth="1"/>
    <col min="13066" max="13066" width="11.375" style="695" customWidth="1"/>
    <col min="13067" max="13067" width="11.625" style="695" customWidth="1"/>
    <col min="13068" max="13068" width="23.625" style="695" customWidth="1"/>
    <col min="13069" max="13069" width="10.75" style="695" customWidth="1"/>
    <col min="13070" max="13072" width="9.125" style="695" customWidth="1"/>
    <col min="13073" max="13074" width="9" style="695"/>
    <col min="13075" max="13075" width="20.875" style="695" customWidth="1"/>
    <col min="13076" max="13076" width="15.375" style="695" customWidth="1"/>
    <col min="13077" max="13079" width="16.125" style="695" customWidth="1"/>
    <col min="13080" max="13080" width="20.125" style="695" customWidth="1"/>
    <col min="13081" max="13081" width="11" style="695" customWidth="1"/>
    <col min="13082" max="13082" width="31.125" style="695" customWidth="1"/>
    <col min="13083" max="13083" width="17.125" style="695" customWidth="1"/>
    <col min="13084" max="13310" width="9" style="695"/>
    <col min="13311" max="13311" width="4.625" style="695" customWidth="1"/>
    <col min="13312" max="13312" width="13.5" style="695" customWidth="1"/>
    <col min="13313" max="13313" width="11" style="695" customWidth="1"/>
    <col min="13314" max="13314" width="8.875" style="695" customWidth="1"/>
    <col min="13315" max="13315" width="8.375" style="695" customWidth="1"/>
    <col min="13316" max="13316" width="7.125" style="695" customWidth="1"/>
    <col min="13317" max="13317" width="10" style="695" customWidth="1"/>
    <col min="13318" max="13318" width="5" style="695" customWidth="1"/>
    <col min="13319" max="13320" width="13.5" style="695" customWidth="1"/>
    <col min="13321" max="13321" width="13.125" style="695" customWidth="1"/>
    <col min="13322" max="13322" width="11.375" style="695" customWidth="1"/>
    <col min="13323" max="13323" width="11.625" style="695" customWidth="1"/>
    <col min="13324" max="13324" width="23.625" style="695" customWidth="1"/>
    <col min="13325" max="13325" width="10.75" style="695" customWidth="1"/>
    <col min="13326" max="13328" width="9.125" style="695" customWidth="1"/>
    <col min="13329" max="13330" width="9" style="695"/>
    <col min="13331" max="13331" width="20.875" style="695" customWidth="1"/>
    <col min="13332" max="13332" width="15.375" style="695" customWidth="1"/>
    <col min="13333" max="13335" width="16.125" style="695" customWidth="1"/>
    <col min="13336" max="13336" width="20.125" style="695" customWidth="1"/>
    <col min="13337" max="13337" width="11" style="695" customWidth="1"/>
    <col min="13338" max="13338" width="31.125" style="695" customWidth="1"/>
    <col min="13339" max="13339" width="17.125" style="695" customWidth="1"/>
    <col min="13340" max="13566" width="9" style="695"/>
    <col min="13567" max="13567" width="4.625" style="695" customWidth="1"/>
    <col min="13568" max="13568" width="13.5" style="695" customWidth="1"/>
    <col min="13569" max="13569" width="11" style="695" customWidth="1"/>
    <col min="13570" max="13570" width="8.875" style="695" customWidth="1"/>
    <col min="13571" max="13571" width="8.375" style="695" customWidth="1"/>
    <col min="13572" max="13572" width="7.125" style="695" customWidth="1"/>
    <col min="13573" max="13573" width="10" style="695" customWidth="1"/>
    <col min="13574" max="13574" width="5" style="695" customWidth="1"/>
    <col min="13575" max="13576" width="13.5" style="695" customWidth="1"/>
    <col min="13577" max="13577" width="13.125" style="695" customWidth="1"/>
    <col min="13578" max="13578" width="11.375" style="695" customWidth="1"/>
    <col min="13579" max="13579" width="11.625" style="695" customWidth="1"/>
    <col min="13580" max="13580" width="23.625" style="695" customWidth="1"/>
    <col min="13581" max="13581" width="10.75" style="695" customWidth="1"/>
    <col min="13582" max="13584" width="9.125" style="695" customWidth="1"/>
    <col min="13585" max="13586" width="9" style="695"/>
    <col min="13587" max="13587" width="20.875" style="695" customWidth="1"/>
    <col min="13588" max="13588" width="15.375" style="695" customWidth="1"/>
    <col min="13589" max="13591" width="16.125" style="695" customWidth="1"/>
    <col min="13592" max="13592" width="20.125" style="695" customWidth="1"/>
    <col min="13593" max="13593" width="11" style="695" customWidth="1"/>
    <col min="13594" max="13594" width="31.125" style="695" customWidth="1"/>
    <col min="13595" max="13595" width="17.125" style="695" customWidth="1"/>
    <col min="13596" max="13822" width="9" style="695"/>
    <col min="13823" max="13823" width="4.625" style="695" customWidth="1"/>
    <col min="13824" max="13824" width="13.5" style="695" customWidth="1"/>
    <col min="13825" max="13825" width="11" style="695" customWidth="1"/>
    <col min="13826" max="13826" width="8.875" style="695" customWidth="1"/>
    <col min="13827" max="13827" width="8.375" style="695" customWidth="1"/>
    <col min="13828" max="13828" width="7.125" style="695" customWidth="1"/>
    <col min="13829" max="13829" width="10" style="695" customWidth="1"/>
    <col min="13830" max="13830" width="5" style="695" customWidth="1"/>
    <col min="13831" max="13832" width="13.5" style="695" customWidth="1"/>
    <col min="13833" max="13833" width="13.125" style="695" customWidth="1"/>
    <col min="13834" max="13834" width="11.375" style="695" customWidth="1"/>
    <col min="13835" max="13835" width="11.625" style="695" customWidth="1"/>
    <col min="13836" max="13836" width="23.625" style="695" customWidth="1"/>
    <col min="13837" max="13837" width="10.75" style="695" customWidth="1"/>
    <col min="13838" max="13840" width="9.125" style="695" customWidth="1"/>
    <col min="13841" max="13842" width="9" style="695"/>
    <col min="13843" max="13843" width="20.875" style="695" customWidth="1"/>
    <col min="13844" max="13844" width="15.375" style="695" customWidth="1"/>
    <col min="13845" max="13847" width="16.125" style="695" customWidth="1"/>
    <col min="13848" max="13848" width="20.125" style="695" customWidth="1"/>
    <col min="13849" max="13849" width="11" style="695" customWidth="1"/>
    <col min="13850" max="13850" width="31.125" style="695" customWidth="1"/>
    <col min="13851" max="13851" width="17.125" style="695" customWidth="1"/>
    <col min="13852" max="14078" width="9" style="695"/>
    <col min="14079" max="14079" width="4.625" style="695" customWidth="1"/>
    <col min="14080" max="14080" width="13.5" style="695" customWidth="1"/>
    <col min="14081" max="14081" width="11" style="695" customWidth="1"/>
    <col min="14082" max="14082" width="8.875" style="695" customWidth="1"/>
    <col min="14083" max="14083" width="8.375" style="695" customWidth="1"/>
    <col min="14084" max="14084" width="7.125" style="695" customWidth="1"/>
    <col min="14085" max="14085" width="10" style="695" customWidth="1"/>
    <col min="14086" max="14086" width="5" style="695" customWidth="1"/>
    <col min="14087" max="14088" width="13.5" style="695" customWidth="1"/>
    <col min="14089" max="14089" width="13.125" style="695" customWidth="1"/>
    <col min="14090" max="14090" width="11.375" style="695" customWidth="1"/>
    <col min="14091" max="14091" width="11.625" style="695" customWidth="1"/>
    <col min="14092" max="14092" width="23.625" style="695" customWidth="1"/>
    <col min="14093" max="14093" width="10.75" style="695" customWidth="1"/>
    <col min="14094" max="14096" width="9.125" style="695" customWidth="1"/>
    <col min="14097" max="14098" width="9" style="695"/>
    <col min="14099" max="14099" width="20.875" style="695" customWidth="1"/>
    <col min="14100" max="14100" width="15.375" style="695" customWidth="1"/>
    <col min="14101" max="14103" width="16.125" style="695" customWidth="1"/>
    <col min="14104" max="14104" width="20.125" style="695" customWidth="1"/>
    <col min="14105" max="14105" width="11" style="695" customWidth="1"/>
    <col min="14106" max="14106" width="31.125" style="695" customWidth="1"/>
    <col min="14107" max="14107" width="17.125" style="695" customWidth="1"/>
    <col min="14108" max="14334" width="9" style="695"/>
    <col min="14335" max="14335" width="4.625" style="695" customWidth="1"/>
    <col min="14336" max="14336" width="13.5" style="695" customWidth="1"/>
    <col min="14337" max="14337" width="11" style="695" customWidth="1"/>
    <col min="14338" max="14338" width="8.875" style="695" customWidth="1"/>
    <col min="14339" max="14339" width="8.375" style="695" customWidth="1"/>
    <col min="14340" max="14340" width="7.125" style="695" customWidth="1"/>
    <col min="14341" max="14341" width="10" style="695" customWidth="1"/>
    <col min="14342" max="14342" width="5" style="695" customWidth="1"/>
    <col min="14343" max="14344" width="13.5" style="695" customWidth="1"/>
    <col min="14345" max="14345" width="13.125" style="695" customWidth="1"/>
    <col min="14346" max="14346" width="11.375" style="695" customWidth="1"/>
    <col min="14347" max="14347" width="11.625" style="695" customWidth="1"/>
    <col min="14348" max="14348" width="23.625" style="695" customWidth="1"/>
    <col min="14349" max="14349" width="10.75" style="695" customWidth="1"/>
    <col min="14350" max="14352" width="9.125" style="695" customWidth="1"/>
    <col min="14353" max="14354" width="9" style="695"/>
    <col min="14355" max="14355" width="20.875" style="695" customWidth="1"/>
    <col min="14356" max="14356" width="15.375" style="695" customWidth="1"/>
    <col min="14357" max="14359" width="16.125" style="695" customWidth="1"/>
    <col min="14360" max="14360" width="20.125" style="695" customWidth="1"/>
    <col min="14361" max="14361" width="11" style="695" customWidth="1"/>
    <col min="14362" max="14362" width="31.125" style="695" customWidth="1"/>
    <col min="14363" max="14363" width="17.125" style="695" customWidth="1"/>
    <col min="14364" max="14590" width="9" style="695"/>
    <col min="14591" max="14591" width="4.625" style="695" customWidth="1"/>
    <col min="14592" max="14592" width="13.5" style="695" customWidth="1"/>
    <col min="14593" max="14593" width="11" style="695" customWidth="1"/>
    <col min="14594" max="14594" width="8.875" style="695" customWidth="1"/>
    <col min="14595" max="14595" width="8.375" style="695" customWidth="1"/>
    <col min="14596" max="14596" width="7.125" style="695" customWidth="1"/>
    <col min="14597" max="14597" width="10" style="695" customWidth="1"/>
    <col min="14598" max="14598" width="5" style="695" customWidth="1"/>
    <col min="14599" max="14600" width="13.5" style="695" customWidth="1"/>
    <col min="14601" max="14601" width="13.125" style="695" customWidth="1"/>
    <col min="14602" max="14602" width="11.375" style="695" customWidth="1"/>
    <col min="14603" max="14603" width="11.625" style="695" customWidth="1"/>
    <col min="14604" max="14604" width="23.625" style="695" customWidth="1"/>
    <col min="14605" max="14605" width="10.75" style="695" customWidth="1"/>
    <col min="14606" max="14608" width="9.125" style="695" customWidth="1"/>
    <col min="14609" max="14610" width="9" style="695"/>
    <col min="14611" max="14611" width="20.875" style="695" customWidth="1"/>
    <col min="14612" max="14612" width="15.375" style="695" customWidth="1"/>
    <col min="14613" max="14615" width="16.125" style="695" customWidth="1"/>
    <col min="14616" max="14616" width="20.125" style="695" customWidth="1"/>
    <col min="14617" max="14617" width="11" style="695" customWidth="1"/>
    <col min="14618" max="14618" width="31.125" style="695" customWidth="1"/>
    <col min="14619" max="14619" width="17.125" style="695" customWidth="1"/>
    <col min="14620" max="14846" width="9" style="695"/>
    <col min="14847" max="14847" width="4.625" style="695" customWidth="1"/>
    <col min="14848" max="14848" width="13.5" style="695" customWidth="1"/>
    <col min="14849" max="14849" width="11" style="695" customWidth="1"/>
    <col min="14850" max="14850" width="8.875" style="695" customWidth="1"/>
    <col min="14851" max="14851" width="8.375" style="695" customWidth="1"/>
    <col min="14852" max="14852" width="7.125" style="695" customWidth="1"/>
    <col min="14853" max="14853" width="10" style="695" customWidth="1"/>
    <col min="14854" max="14854" width="5" style="695" customWidth="1"/>
    <col min="14855" max="14856" width="13.5" style="695" customWidth="1"/>
    <col min="14857" max="14857" width="13.125" style="695" customWidth="1"/>
    <col min="14858" max="14858" width="11.375" style="695" customWidth="1"/>
    <col min="14859" max="14859" width="11.625" style="695" customWidth="1"/>
    <col min="14860" max="14860" width="23.625" style="695" customWidth="1"/>
    <col min="14861" max="14861" width="10.75" style="695" customWidth="1"/>
    <col min="14862" max="14864" width="9.125" style="695" customWidth="1"/>
    <col min="14865" max="14866" width="9" style="695"/>
    <col min="14867" max="14867" width="20.875" style="695" customWidth="1"/>
    <col min="14868" max="14868" width="15.375" style="695" customWidth="1"/>
    <col min="14869" max="14871" width="16.125" style="695" customWidth="1"/>
    <col min="14872" max="14872" width="20.125" style="695" customWidth="1"/>
    <col min="14873" max="14873" width="11" style="695" customWidth="1"/>
    <col min="14874" max="14874" width="31.125" style="695" customWidth="1"/>
    <col min="14875" max="14875" width="17.125" style="695" customWidth="1"/>
    <col min="14876" max="15102" width="9" style="695"/>
    <col min="15103" max="15103" width="4.625" style="695" customWidth="1"/>
    <col min="15104" max="15104" width="13.5" style="695" customWidth="1"/>
    <col min="15105" max="15105" width="11" style="695" customWidth="1"/>
    <col min="15106" max="15106" width="8.875" style="695" customWidth="1"/>
    <col min="15107" max="15107" width="8.375" style="695" customWidth="1"/>
    <col min="15108" max="15108" width="7.125" style="695" customWidth="1"/>
    <col min="15109" max="15109" width="10" style="695" customWidth="1"/>
    <col min="15110" max="15110" width="5" style="695" customWidth="1"/>
    <col min="15111" max="15112" width="13.5" style="695" customWidth="1"/>
    <col min="15113" max="15113" width="13.125" style="695" customWidth="1"/>
    <col min="15114" max="15114" width="11.375" style="695" customWidth="1"/>
    <col min="15115" max="15115" width="11.625" style="695" customWidth="1"/>
    <col min="15116" max="15116" width="23.625" style="695" customWidth="1"/>
    <col min="15117" max="15117" width="10.75" style="695" customWidth="1"/>
    <col min="15118" max="15120" width="9.125" style="695" customWidth="1"/>
    <col min="15121" max="15122" width="9" style="695"/>
    <col min="15123" max="15123" width="20.875" style="695" customWidth="1"/>
    <col min="15124" max="15124" width="15.375" style="695" customWidth="1"/>
    <col min="15125" max="15127" width="16.125" style="695" customWidth="1"/>
    <col min="15128" max="15128" width="20.125" style="695" customWidth="1"/>
    <col min="15129" max="15129" width="11" style="695" customWidth="1"/>
    <col min="15130" max="15130" width="31.125" style="695" customWidth="1"/>
    <col min="15131" max="15131" width="17.125" style="695" customWidth="1"/>
    <col min="15132" max="15358" width="9" style="695"/>
    <col min="15359" max="15359" width="4.625" style="695" customWidth="1"/>
    <col min="15360" max="15360" width="13.5" style="695" customWidth="1"/>
    <col min="15361" max="15361" width="11" style="695" customWidth="1"/>
    <col min="15362" max="15362" width="8.875" style="695" customWidth="1"/>
    <col min="15363" max="15363" width="8.375" style="695" customWidth="1"/>
    <col min="15364" max="15364" width="7.125" style="695" customWidth="1"/>
    <col min="15365" max="15365" width="10" style="695" customWidth="1"/>
    <col min="15366" max="15366" width="5" style="695" customWidth="1"/>
    <col min="15367" max="15368" width="13.5" style="695" customWidth="1"/>
    <col min="15369" max="15369" width="13.125" style="695" customWidth="1"/>
    <col min="15370" max="15370" width="11.375" style="695" customWidth="1"/>
    <col min="15371" max="15371" width="11.625" style="695" customWidth="1"/>
    <col min="15372" max="15372" width="23.625" style="695" customWidth="1"/>
    <col min="15373" max="15373" width="10.75" style="695" customWidth="1"/>
    <col min="15374" max="15376" width="9.125" style="695" customWidth="1"/>
    <col min="15377" max="15378" width="9" style="695"/>
    <col min="15379" max="15379" width="20.875" style="695" customWidth="1"/>
    <col min="15380" max="15380" width="15.375" style="695" customWidth="1"/>
    <col min="15381" max="15383" width="16.125" style="695" customWidth="1"/>
    <col min="15384" max="15384" width="20.125" style="695" customWidth="1"/>
    <col min="15385" max="15385" width="11" style="695" customWidth="1"/>
    <col min="15386" max="15386" width="31.125" style="695" customWidth="1"/>
    <col min="15387" max="15387" width="17.125" style="695" customWidth="1"/>
    <col min="15388" max="15614" width="9" style="695"/>
    <col min="15615" max="15615" width="4.625" style="695" customWidth="1"/>
    <col min="15616" max="15616" width="13.5" style="695" customWidth="1"/>
    <col min="15617" max="15617" width="11" style="695" customWidth="1"/>
    <col min="15618" max="15618" width="8.875" style="695" customWidth="1"/>
    <col min="15619" max="15619" width="8.375" style="695" customWidth="1"/>
    <col min="15620" max="15620" width="7.125" style="695" customWidth="1"/>
    <col min="15621" max="15621" width="10" style="695" customWidth="1"/>
    <col min="15622" max="15622" width="5" style="695" customWidth="1"/>
    <col min="15623" max="15624" width="13.5" style="695" customWidth="1"/>
    <col min="15625" max="15625" width="13.125" style="695" customWidth="1"/>
    <col min="15626" max="15626" width="11.375" style="695" customWidth="1"/>
    <col min="15627" max="15627" width="11.625" style="695" customWidth="1"/>
    <col min="15628" max="15628" width="23.625" style="695" customWidth="1"/>
    <col min="15629" max="15629" width="10.75" style="695" customWidth="1"/>
    <col min="15630" max="15632" width="9.125" style="695" customWidth="1"/>
    <col min="15633" max="15634" width="9" style="695"/>
    <col min="15635" max="15635" width="20.875" style="695" customWidth="1"/>
    <col min="15636" max="15636" width="15.375" style="695" customWidth="1"/>
    <col min="15637" max="15639" width="16.125" style="695" customWidth="1"/>
    <col min="15640" max="15640" width="20.125" style="695" customWidth="1"/>
    <col min="15641" max="15641" width="11" style="695" customWidth="1"/>
    <col min="15642" max="15642" width="31.125" style="695" customWidth="1"/>
    <col min="15643" max="15643" width="17.125" style="695" customWidth="1"/>
    <col min="15644" max="15870" width="9" style="695"/>
    <col min="15871" max="15871" width="4.625" style="695" customWidth="1"/>
    <col min="15872" max="15872" width="13.5" style="695" customWidth="1"/>
    <col min="15873" max="15873" width="11" style="695" customWidth="1"/>
    <col min="15874" max="15874" width="8.875" style="695" customWidth="1"/>
    <col min="15875" max="15875" width="8.375" style="695" customWidth="1"/>
    <col min="15876" max="15876" width="7.125" style="695" customWidth="1"/>
    <col min="15877" max="15877" width="10" style="695" customWidth="1"/>
    <col min="15878" max="15878" width="5" style="695" customWidth="1"/>
    <col min="15879" max="15880" width="13.5" style="695" customWidth="1"/>
    <col min="15881" max="15881" width="13.125" style="695" customWidth="1"/>
    <col min="15882" max="15882" width="11.375" style="695" customWidth="1"/>
    <col min="15883" max="15883" width="11.625" style="695" customWidth="1"/>
    <col min="15884" max="15884" width="23.625" style="695" customWidth="1"/>
    <col min="15885" max="15885" width="10.75" style="695" customWidth="1"/>
    <col min="15886" max="15888" width="9.125" style="695" customWidth="1"/>
    <col min="15889" max="15890" width="9" style="695"/>
    <col min="15891" max="15891" width="20.875" style="695" customWidth="1"/>
    <col min="15892" max="15892" width="15.375" style="695" customWidth="1"/>
    <col min="15893" max="15895" width="16.125" style="695" customWidth="1"/>
    <col min="15896" max="15896" width="20.125" style="695" customWidth="1"/>
    <col min="15897" max="15897" width="11" style="695" customWidth="1"/>
    <col min="15898" max="15898" width="31.125" style="695" customWidth="1"/>
    <col min="15899" max="15899" width="17.125" style="695" customWidth="1"/>
    <col min="15900" max="16126" width="9" style="695"/>
    <col min="16127" max="16127" width="4.625" style="695" customWidth="1"/>
    <col min="16128" max="16128" width="13.5" style="695" customWidth="1"/>
    <col min="16129" max="16129" width="11" style="695" customWidth="1"/>
    <col min="16130" max="16130" width="8.875" style="695" customWidth="1"/>
    <col min="16131" max="16131" width="8.375" style="695" customWidth="1"/>
    <col min="16132" max="16132" width="7.125" style="695" customWidth="1"/>
    <col min="16133" max="16133" width="10" style="695" customWidth="1"/>
    <col min="16134" max="16134" width="5" style="695" customWidth="1"/>
    <col min="16135" max="16136" width="13.5" style="695" customWidth="1"/>
    <col min="16137" max="16137" width="13.125" style="695" customWidth="1"/>
    <col min="16138" max="16138" width="11.375" style="695" customWidth="1"/>
    <col min="16139" max="16139" width="11.625" style="695" customWidth="1"/>
    <col min="16140" max="16140" width="23.625" style="695" customWidth="1"/>
    <col min="16141" max="16141" width="10.75" style="695" customWidth="1"/>
    <col min="16142" max="16144" width="9.125" style="695" customWidth="1"/>
    <col min="16145" max="16146" width="9" style="695"/>
    <col min="16147" max="16147" width="20.875" style="695" customWidth="1"/>
    <col min="16148" max="16148" width="15.375" style="695" customWidth="1"/>
    <col min="16149" max="16151" width="16.125" style="695" customWidth="1"/>
    <col min="16152" max="16152" width="20.125" style="695" customWidth="1"/>
    <col min="16153" max="16153" width="11" style="695" customWidth="1"/>
    <col min="16154" max="16154" width="31.125" style="695" customWidth="1"/>
    <col min="16155" max="16155" width="17.125" style="695" customWidth="1"/>
    <col min="16156" max="16384" width="9" style="695"/>
  </cols>
  <sheetData>
    <row r="1" spans="1:1">
      <c r="A1" s="635" t="s">
        <v>409</v>
      </c>
    </row>
    <row r="2" s="693" customFormat="1" ht="30" customHeight="1" spans="1:26">
      <c r="A2" s="697" t="s">
        <v>1098</v>
      </c>
      <c r="B2" s="697"/>
      <c r="C2" s="697"/>
      <c r="D2" s="697"/>
      <c r="E2" s="697"/>
      <c r="F2" s="697"/>
      <c r="G2" s="697"/>
      <c r="H2" s="697"/>
      <c r="I2" s="697"/>
      <c r="J2" s="697"/>
      <c r="K2" s="697"/>
      <c r="L2" s="697"/>
      <c r="M2" s="697"/>
      <c r="N2" s="697"/>
      <c r="O2" s="697"/>
      <c r="P2" s="697"/>
      <c r="Q2" s="697"/>
      <c r="R2" s="697"/>
      <c r="S2" s="697"/>
      <c r="T2" s="697"/>
      <c r="U2" s="697"/>
      <c r="V2" s="697"/>
      <c r="W2" s="697"/>
      <c r="X2" s="697"/>
      <c r="Y2" s="697"/>
      <c r="Z2" s="697"/>
    </row>
    <row r="3" s="693" customFormat="1" spans="1:26">
      <c r="A3" s="698" t="str">
        <f>"评估基准日："&amp;TEXT(基本信息输入表!M7,"yyyy年mm月dd日")</f>
        <v>评估基准日：2020年03月31日</v>
      </c>
      <c r="B3" s="698"/>
      <c r="C3" s="698"/>
      <c r="D3" s="698"/>
      <c r="E3" s="698"/>
      <c r="F3" s="698"/>
      <c r="G3" s="698"/>
      <c r="H3" s="698"/>
      <c r="I3" s="698"/>
      <c r="J3" s="698"/>
      <c r="K3" s="698"/>
      <c r="L3" s="698"/>
      <c r="M3" s="698"/>
      <c r="N3" s="698"/>
      <c r="O3" s="698"/>
      <c r="P3" s="698"/>
      <c r="Q3" s="698"/>
      <c r="R3" s="698"/>
      <c r="S3" s="698"/>
      <c r="T3" s="698"/>
      <c r="U3" s="698"/>
      <c r="V3" s="698"/>
      <c r="W3" s="698"/>
      <c r="X3" s="698"/>
      <c r="Y3" s="698"/>
      <c r="Z3" s="698"/>
    </row>
    <row r="4" s="693" customFormat="1" ht="14.1" customHeight="1" spans="1:26">
      <c r="A4" s="698"/>
      <c r="B4" s="699"/>
      <c r="C4" s="699"/>
      <c r="D4" s="699"/>
      <c r="E4" s="699"/>
      <c r="F4" s="698"/>
      <c r="G4" s="698"/>
      <c r="H4" s="698"/>
      <c r="I4" s="727"/>
      <c r="J4" s="727"/>
      <c r="K4" s="727"/>
      <c r="L4" s="727"/>
      <c r="M4" s="728"/>
      <c r="N4" s="728"/>
      <c r="Y4" s="728" t="s">
        <v>1099</v>
      </c>
      <c r="Z4" s="728"/>
    </row>
    <row r="5" s="693" customFormat="1" ht="15.75" customHeight="1" spans="1:26">
      <c r="A5" s="700" t="str">
        <f>基本信息输入表!K6&amp;"："&amp;基本信息输入表!M6</f>
        <v>被评估单位：山西华润昌裕煤业有限公司</v>
      </c>
      <c r="B5" s="701"/>
      <c r="C5" s="701"/>
      <c r="D5" s="701"/>
      <c r="E5" s="702"/>
      <c r="F5" s="703"/>
      <c r="G5" s="703"/>
      <c r="H5" s="703"/>
      <c r="I5" s="703"/>
      <c r="J5" s="703"/>
      <c r="K5" s="703"/>
      <c r="L5" s="703"/>
      <c r="M5" s="703"/>
      <c r="N5" s="728"/>
      <c r="Y5" s="703"/>
      <c r="Z5" s="34" t="s">
        <v>587</v>
      </c>
    </row>
    <row r="6" s="694" customFormat="1" ht="15.75" customHeight="1" spans="1:31">
      <c r="A6" s="704" t="s">
        <v>444</v>
      </c>
      <c r="B6" s="705" t="s">
        <v>1056</v>
      </c>
      <c r="C6" s="706" t="s">
        <v>1057</v>
      </c>
      <c r="D6" s="705" t="s">
        <v>1058</v>
      </c>
      <c r="E6" s="705" t="s">
        <v>1059</v>
      </c>
      <c r="F6" s="707" t="s">
        <v>1060</v>
      </c>
      <c r="G6" s="707" t="s">
        <v>1100</v>
      </c>
      <c r="H6" s="705" t="s">
        <v>1061</v>
      </c>
      <c r="I6" s="705" t="s">
        <v>1062</v>
      </c>
      <c r="J6" s="705" t="s">
        <v>1101</v>
      </c>
      <c r="K6" s="706" t="s">
        <v>1064</v>
      </c>
      <c r="L6" s="706" t="s">
        <v>1065</v>
      </c>
      <c r="M6" s="706" t="s">
        <v>1066</v>
      </c>
      <c r="N6" s="706" t="s">
        <v>1102</v>
      </c>
      <c r="O6" s="706" t="s">
        <v>1103</v>
      </c>
      <c r="P6" s="705"/>
      <c r="Q6" s="705"/>
      <c r="R6" s="705"/>
      <c r="S6" s="705"/>
      <c r="T6" s="705"/>
      <c r="U6" s="734" t="s">
        <v>1104</v>
      </c>
      <c r="V6" s="735" t="s">
        <v>1105</v>
      </c>
      <c r="W6" s="736" t="s">
        <v>1070</v>
      </c>
      <c r="X6" s="734" t="s">
        <v>1106</v>
      </c>
      <c r="Y6" s="751" t="s">
        <v>417</v>
      </c>
      <c r="Z6" s="751" t="s">
        <v>577</v>
      </c>
      <c r="AA6" s="693"/>
      <c r="AB6" s="693"/>
      <c r="AC6" s="693"/>
      <c r="AD6" s="693"/>
      <c r="AE6" s="693"/>
    </row>
    <row r="7" s="694" customFormat="1" ht="24" spans="1:31">
      <c r="A7" s="708"/>
      <c r="B7" s="709"/>
      <c r="C7" s="708"/>
      <c r="D7" s="709"/>
      <c r="E7" s="709"/>
      <c r="F7" s="710"/>
      <c r="G7" s="711"/>
      <c r="H7" s="709"/>
      <c r="I7" s="729"/>
      <c r="J7" s="729"/>
      <c r="K7" s="708" t="s">
        <v>1071</v>
      </c>
      <c r="L7" s="708" t="s">
        <v>1071</v>
      </c>
      <c r="M7" s="708" t="s">
        <v>1071</v>
      </c>
      <c r="N7" s="708" t="s">
        <v>1071</v>
      </c>
      <c r="O7" s="730" t="s">
        <v>1072</v>
      </c>
      <c r="P7" s="730" t="s">
        <v>1073</v>
      </c>
      <c r="Q7" s="730" t="s">
        <v>1107</v>
      </c>
      <c r="R7" s="737" t="s">
        <v>1075</v>
      </c>
      <c r="S7" s="737" t="s">
        <v>1076</v>
      </c>
      <c r="T7" s="730" t="s">
        <v>1077</v>
      </c>
      <c r="U7" s="738"/>
      <c r="V7" s="739"/>
      <c r="W7" s="740"/>
      <c r="X7" s="738"/>
      <c r="Y7" s="752"/>
      <c r="Z7" s="753"/>
      <c r="AA7" s="23" t="s">
        <v>592</v>
      </c>
      <c r="AB7" s="693"/>
      <c r="AC7" s="693"/>
      <c r="AD7" s="693"/>
      <c r="AE7" s="693"/>
    </row>
    <row r="8" s="694" customFormat="1" spans="1:31">
      <c r="A8" s="12" t="str">
        <f>IF(C8="","",ROW()-7)</f>
        <v/>
      </c>
      <c r="B8" s="712"/>
      <c r="C8" s="713"/>
      <c r="D8" s="712"/>
      <c r="E8" s="714"/>
      <c r="F8" s="714"/>
      <c r="G8" s="715"/>
      <c r="H8" s="714"/>
      <c r="I8" s="14"/>
      <c r="J8" s="14"/>
      <c r="K8" s="718"/>
      <c r="L8" s="713"/>
      <c r="M8" s="713"/>
      <c r="N8" s="713"/>
      <c r="O8" s="731"/>
      <c r="P8" s="731"/>
      <c r="Q8" s="731"/>
      <c r="R8" s="731"/>
      <c r="S8" s="720"/>
      <c r="T8" s="741"/>
      <c r="U8" s="742"/>
      <c r="V8" s="743"/>
      <c r="W8" s="742"/>
      <c r="X8" s="742"/>
      <c r="Y8" s="578" t="str">
        <f>IF(W8=0,"",(X8-W8)/W8*100)</f>
        <v/>
      </c>
      <c r="Z8" s="714"/>
      <c r="AA8" s="693" t="s">
        <v>1108</v>
      </c>
      <c r="AB8" s="693"/>
      <c r="AC8" s="693"/>
      <c r="AD8" s="693"/>
      <c r="AE8" s="693"/>
    </row>
    <row r="9" s="694" customFormat="1" spans="1:31">
      <c r="A9" s="12" t="str">
        <f t="shared" ref="A9:A24" si="0">IF(C9="","",ROW()-7)</f>
        <v/>
      </c>
      <c r="B9" s="712"/>
      <c r="C9" s="713"/>
      <c r="D9" s="712"/>
      <c r="E9" s="712"/>
      <c r="F9" s="714"/>
      <c r="G9" s="716"/>
      <c r="H9" s="712"/>
      <c r="I9" s="14"/>
      <c r="J9" s="14"/>
      <c r="K9" s="713"/>
      <c r="L9" s="713"/>
      <c r="M9" s="713"/>
      <c r="N9" s="713"/>
      <c r="O9" s="731"/>
      <c r="P9" s="731"/>
      <c r="Q9" s="731"/>
      <c r="R9" s="731"/>
      <c r="S9" s="720"/>
      <c r="T9" s="741"/>
      <c r="U9" s="742"/>
      <c r="V9" s="743"/>
      <c r="W9" s="742"/>
      <c r="X9" s="742"/>
      <c r="Y9" s="578" t="str">
        <f t="shared" ref="Y9:Y27" si="1">IF(W9=0,"",(X9-W9)/W9*100)</f>
        <v/>
      </c>
      <c r="Z9" s="714"/>
      <c r="AA9" s="693" t="s">
        <v>1109</v>
      </c>
      <c r="AB9" s="693"/>
      <c r="AC9" s="693"/>
      <c r="AD9" s="693"/>
      <c r="AE9" s="693"/>
    </row>
    <row r="10" s="694" customFormat="1" spans="1:31">
      <c r="A10" s="12" t="str">
        <f t="shared" si="0"/>
        <v/>
      </c>
      <c r="B10" s="712"/>
      <c r="C10" s="713"/>
      <c r="D10" s="712"/>
      <c r="E10" s="712"/>
      <c r="F10" s="712"/>
      <c r="G10" s="716"/>
      <c r="H10" s="712"/>
      <c r="I10" s="14"/>
      <c r="J10" s="14"/>
      <c r="K10" s="713"/>
      <c r="L10" s="713"/>
      <c r="M10" s="713"/>
      <c r="N10" s="713"/>
      <c r="O10" s="720"/>
      <c r="P10" s="720"/>
      <c r="Q10" s="720"/>
      <c r="R10" s="720"/>
      <c r="S10" s="720"/>
      <c r="T10" s="741"/>
      <c r="U10" s="742"/>
      <c r="V10" s="743"/>
      <c r="W10" s="742"/>
      <c r="X10" s="742"/>
      <c r="Y10" s="578" t="str">
        <f t="shared" si="1"/>
        <v/>
      </c>
      <c r="Z10" s="714"/>
      <c r="AA10" s="693" t="s">
        <v>1110</v>
      </c>
      <c r="AB10" s="693"/>
      <c r="AC10" s="693"/>
      <c r="AD10" s="693"/>
      <c r="AE10" s="693"/>
    </row>
    <row r="11" s="694" customFormat="1" spans="1:31">
      <c r="A11" s="12" t="str">
        <f t="shared" si="0"/>
        <v/>
      </c>
      <c r="B11" s="712"/>
      <c r="C11" s="713"/>
      <c r="D11" s="712"/>
      <c r="E11" s="712"/>
      <c r="F11" s="714"/>
      <c r="G11" s="715"/>
      <c r="H11" s="712"/>
      <c r="I11" s="14"/>
      <c r="J11" s="14"/>
      <c r="K11" s="713"/>
      <c r="L11" s="713"/>
      <c r="M11" s="713"/>
      <c r="N11" s="713"/>
      <c r="O11" s="720"/>
      <c r="P11" s="720"/>
      <c r="Q11" s="720"/>
      <c r="R11" s="720"/>
      <c r="S11" s="720"/>
      <c r="T11" s="741"/>
      <c r="U11" s="742"/>
      <c r="V11" s="743"/>
      <c r="W11" s="742"/>
      <c r="X11" s="742"/>
      <c r="Y11" s="578" t="str">
        <f t="shared" si="1"/>
        <v/>
      </c>
      <c r="Z11" s="714"/>
      <c r="AA11" s="693" t="s">
        <v>1111</v>
      </c>
      <c r="AB11" s="693"/>
      <c r="AC11" s="693"/>
      <c r="AD11" s="693"/>
      <c r="AE11" s="693"/>
    </row>
    <row r="12" s="694" customFormat="1" spans="1:34">
      <c r="A12" s="12" t="str">
        <f t="shared" si="0"/>
        <v/>
      </c>
      <c r="B12" s="717"/>
      <c r="C12" s="718"/>
      <c r="D12" s="714"/>
      <c r="E12" s="714"/>
      <c r="F12" s="714"/>
      <c r="G12" s="719"/>
      <c r="H12" s="714"/>
      <c r="I12" s="732"/>
      <c r="J12" s="732"/>
      <c r="K12" s="718"/>
      <c r="L12" s="718"/>
      <c r="M12" s="718"/>
      <c r="N12" s="718"/>
      <c r="O12" s="719"/>
      <c r="P12" s="719"/>
      <c r="Q12" s="719"/>
      <c r="R12" s="719"/>
      <c r="S12" s="719"/>
      <c r="T12" s="719"/>
      <c r="U12" s="742"/>
      <c r="V12" s="742"/>
      <c r="W12" s="742"/>
      <c r="X12" s="744"/>
      <c r="Y12" s="578" t="str">
        <f t="shared" si="1"/>
        <v/>
      </c>
      <c r="Z12" s="714"/>
      <c r="AA12" s="693" t="s">
        <v>1112</v>
      </c>
      <c r="AB12" s="693"/>
      <c r="AC12" s="693"/>
      <c r="AD12" s="693"/>
      <c r="AE12" s="693"/>
      <c r="AF12" s="693"/>
      <c r="AG12" s="693"/>
      <c r="AH12" s="693"/>
    </row>
    <row r="13" s="694" customFormat="1" spans="1:27">
      <c r="A13" s="12" t="str">
        <f t="shared" si="0"/>
        <v/>
      </c>
      <c r="B13" s="717"/>
      <c r="C13" s="713"/>
      <c r="D13" s="712"/>
      <c r="E13" s="712"/>
      <c r="F13" s="714"/>
      <c r="G13" s="715"/>
      <c r="H13" s="712"/>
      <c r="I13" s="733"/>
      <c r="J13" s="733"/>
      <c r="K13" s="713"/>
      <c r="L13" s="713"/>
      <c r="M13" s="713"/>
      <c r="N13" s="713"/>
      <c r="O13" s="731"/>
      <c r="P13" s="720"/>
      <c r="Q13" s="720"/>
      <c r="R13" s="731"/>
      <c r="S13" s="741"/>
      <c r="T13" s="741"/>
      <c r="U13" s="742"/>
      <c r="V13" s="742"/>
      <c r="W13" s="742"/>
      <c r="X13" s="744"/>
      <c r="Y13" s="578" t="str">
        <f t="shared" si="1"/>
        <v/>
      </c>
      <c r="Z13" s="714"/>
      <c r="AA13" s="693" t="s">
        <v>1113</v>
      </c>
    </row>
    <row r="14" s="694" customFormat="1" spans="1:27">
      <c r="A14" s="12" t="str">
        <f t="shared" si="0"/>
        <v/>
      </c>
      <c r="B14" s="717"/>
      <c r="C14" s="713"/>
      <c r="D14" s="712"/>
      <c r="E14" s="712"/>
      <c r="F14" s="712"/>
      <c r="G14" s="720"/>
      <c r="H14" s="712"/>
      <c r="I14" s="733"/>
      <c r="J14" s="733"/>
      <c r="K14" s="713"/>
      <c r="L14" s="713"/>
      <c r="M14" s="713"/>
      <c r="N14" s="713"/>
      <c r="O14" s="720"/>
      <c r="P14" s="720"/>
      <c r="Q14" s="720"/>
      <c r="R14" s="720"/>
      <c r="S14" s="720"/>
      <c r="T14" s="720"/>
      <c r="U14" s="742"/>
      <c r="V14" s="742"/>
      <c r="W14" s="742"/>
      <c r="X14" s="744"/>
      <c r="Y14" s="578" t="str">
        <f t="shared" si="1"/>
        <v/>
      </c>
      <c r="Z14" s="714"/>
      <c r="AA14" s="693" t="s">
        <v>1114</v>
      </c>
    </row>
    <row r="15" s="694" customFormat="1" spans="1:27">
      <c r="A15" s="12" t="str">
        <f t="shared" si="0"/>
        <v/>
      </c>
      <c r="B15" s="717"/>
      <c r="C15" s="713"/>
      <c r="D15" s="712"/>
      <c r="E15" s="712"/>
      <c r="F15" s="712"/>
      <c r="G15" s="720"/>
      <c r="H15" s="712"/>
      <c r="I15" s="733"/>
      <c r="J15" s="733"/>
      <c r="K15" s="713"/>
      <c r="L15" s="713"/>
      <c r="M15" s="713"/>
      <c r="N15" s="713"/>
      <c r="O15" s="720"/>
      <c r="P15" s="720"/>
      <c r="Q15" s="720"/>
      <c r="R15" s="720"/>
      <c r="S15" s="720"/>
      <c r="T15" s="720"/>
      <c r="U15" s="742"/>
      <c r="V15" s="742"/>
      <c r="W15" s="742"/>
      <c r="X15" s="744"/>
      <c r="Y15" s="578" t="str">
        <f t="shared" si="1"/>
        <v/>
      </c>
      <c r="Z15" s="714"/>
      <c r="AA15" s="693" t="s">
        <v>1115</v>
      </c>
    </row>
    <row r="16" s="694" customFormat="1" spans="1:27">
      <c r="A16" s="12" t="str">
        <f t="shared" si="0"/>
        <v/>
      </c>
      <c r="B16" s="717"/>
      <c r="C16" s="713"/>
      <c r="D16" s="712"/>
      <c r="E16" s="712"/>
      <c r="F16" s="712"/>
      <c r="G16" s="720"/>
      <c r="H16" s="712"/>
      <c r="I16" s="733"/>
      <c r="J16" s="733"/>
      <c r="K16" s="713"/>
      <c r="L16" s="713"/>
      <c r="M16" s="713"/>
      <c r="N16" s="713"/>
      <c r="O16" s="720"/>
      <c r="P16" s="720"/>
      <c r="Q16" s="720"/>
      <c r="R16" s="720"/>
      <c r="S16" s="720"/>
      <c r="T16" s="720"/>
      <c r="U16" s="742"/>
      <c r="V16" s="742"/>
      <c r="W16" s="742"/>
      <c r="X16" s="744"/>
      <c r="Y16" s="578" t="str">
        <f t="shared" si="1"/>
        <v/>
      </c>
      <c r="Z16" s="714"/>
      <c r="AA16" s="693" t="s">
        <v>1116</v>
      </c>
    </row>
    <row r="17" s="694" customFormat="1" spans="1:27">
      <c r="A17" s="12" t="str">
        <f t="shared" si="0"/>
        <v/>
      </c>
      <c r="B17" s="717"/>
      <c r="C17" s="713"/>
      <c r="D17" s="712"/>
      <c r="E17" s="712"/>
      <c r="F17" s="712"/>
      <c r="G17" s="720"/>
      <c r="H17" s="712"/>
      <c r="I17" s="733"/>
      <c r="J17" s="733"/>
      <c r="K17" s="713"/>
      <c r="L17" s="713"/>
      <c r="M17" s="713"/>
      <c r="N17" s="713"/>
      <c r="O17" s="720"/>
      <c r="P17" s="720"/>
      <c r="Q17" s="720"/>
      <c r="R17" s="720"/>
      <c r="S17" s="720"/>
      <c r="T17" s="720"/>
      <c r="U17" s="742"/>
      <c r="V17" s="742"/>
      <c r="W17" s="742"/>
      <c r="X17" s="744"/>
      <c r="Y17" s="578" t="str">
        <f t="shared" si="1"/>
        <v/>
      </c>
      <c r="Z17" s="714"/>
      <c r="AA17" s="693" t="s">
        <v>1117</v>
      </c>
    </row>
    <row r="18" s="694" customFormat="1" spans="1:27">
      <c r="A18" s="12" t="str">
        <f t="shared" si="0"/>
        <v/>
      </c>
      <c r="B18" s="717"/>
      <c r="C18" s="713"/>
      <c r="D18" s="712"/>
      <c r="E18" s="712"/>
      <c r="F18" s="712"/>
      <c r="G18" s="720"/>
      <c r="H18" s="712"/>
      <c r="I18" s="733"/>
      <c r="J18" s="733"/>
      <c r="K18" s="713"/>
      <c r="L18" s="713"/>
      <c r="M18" s="713"/>
      <c r="N18" s="713"/>
      <c r="O18" s="720"/>
      <c r="P18" s="720"/>
      <c r="Q18" s="720"/>
      <c r="R18" s="720"/>
      <c r="S18" s="720"/>
      <c r="T18" s="720"/>
      <c r="U18" s="742"/>
      <c r="V18" s="742"/>
      <c r="W18" s="742"/>
      <c r="X18" s="744"/>
      <c r="Y18" s="578" t="str">
        <f t="shared" si="1"/>
        <v/>
      </c>
      <c r="Z18" s="714"/>
      <c r="AA18" s="693" t="s">
        <v>1118</v>
      </c>
    </row>
    <row r="19" s="694" customFormat="1" spans="1:27">
      <c r="A19" s="12" t="str">
        <f t="shared" si="0"/>
        <v/>
      </c>
      <c r="B19" s="717"/>
      <c r="C19" s="713"/>
      <c r="D19" s="712"/>
      <c r="E19" s="712"/>
      <c r="F19" s="712"/>
      <c r="G19" s="720"/>
      <c r="H19" s="712"/>
      <c r="I19" s="733"/>
      <c r="J19" s="733"/>
      <c r="K19" s="713"/>
      <c r="L19" s="713"/>
      <c r="M19" s="713"/>
      <c r="N19" s="713"/>
      <c r="O19" s="720"/>
      <c r="P19" s="720"/>
      <c r="Q19" s="720"/>
      <c r="R19" s="720"/>
      <c r="S19" s="720"/>
      <c r="T19" s="720"/>
      <c r="U19" s="742"/>
      <c r="V19" s="742"/>
      <c r="W19" s="742"/>
      <c r="X19" s="744"/>
      <c r="Y19" s="578" t="str">
        <f t="shared" si="1"/>
        <v/>
      </c>
      <c r="Z19" s="714"/>
      <c r="AA19" s="693" t="s">
        <v>1119</v>
      </c>
    </row>
    <row r="20" s="694" customFormat="1" spans="1:27">
      <c r="A20" s="12" t="str">
        <f t="shared" si="0"/>
        <v/>
      </c>
      <c r="B20" s="717"/>
      <c r="C20" s="713"/>
      <c r="D20" s="712"/>
      <c r="E20" s="712"/>
      <c r="F20" s="712"/>
      <c r="G20" s="720"/>
      <c r="H20" s="712"/>
      <c r="I20" s="733"/>
      <c r="J20" s="733"/>
      <c r="K20" s="713"/>
      <c r="L20" s="713"/>
      <c r="M20" s="713"/>
      <c r="N20" s="713"/>
      <c r="O20" s="720"/>
      <c r="P20" s="720"/>
      <c r="Q20" s="720"/>
      <c r="R20" s="720"/>
      <c r="S20" s="720"/>
      <c r="T20" s="720"/>
      <c r="U20" s="742"/>
      <c r="V20" s="742"/>
      <c r="W20" s="742"/>
      <c r="X20" s="744"/>
      <c r="Y20" s="578" t="str">
        <f t="shared" si="1"/>
        <v/>
      </c>
      <c r="Z20" s="714"/>
      <c r="AA20" s="693" t="s">
        <v>1120</v>
      </c>
    </row>
    <row r="21" s="694" customFormat="1" spans="1:34">
      <c r="A21" s="12" t="str">
        <f t="shared" si="0"/>
        <v/>
      </c>
      <c r="B21" s="717"/>
      <c r="C21" s="718"/>
      <c r="D21" s="714"/>
      <c r="E21" s="714"/>
      <c r="F21" s="714"/>
      <c r="G21" s="719"/>
      <c r="H21" s="714"/>
      <c r="I21" s="732"/>
      <c r="J21" s="732"/>
      <c r="K21" s="718"/>
      <c r="L21" s="718"/>
      <c r="M21" s="718"/>
      <c r="N21" s="718"/>
      <c r="O21" s="719"/>
      <c r="P21" s="719"/>
      <c r="Q21" s="719"/>
      <c r="R21" s="719"/>
      <c r="S21" s="719"/>
      <c r="T21" s="719"/>
      <c r="U21" s="742"/>
      <c r="V21" s="742"/>
      <c r="W21" s="742"/>
      <c r="X21" s="744"/>
      <c r="Y21" s="578" t="str">
        <f t="shared" si="1"/>
        <v/>
      </c>
      <c r="Z21" s="714"/>
      <c r="AA21" s="693" t="s">
        <v>1121</v>
      </c>
      <c r="AB21" s="693"/>
      <c r="AC21" s="693"/>
      <c r="AD21" s="693"/>
      <c r="AE21" s="693"/>
      <c r="AF21" s="693"/>
      <c r="AG21" s="693"/>
      <c r="AH21" s="693"/>
    </row>
    <row r="22" s="694" customFormat="1" spans="1:34">
      <c r="A22" s="12" t="str">
        <f t="shared" si="0"/>
        <v/>
      </c>
      <c r="B22" s="712"/>
      <c r="C22" s="718"/>
      <c r="D22" s="714"/>
      <c r="E22" s="714"/>
      <c r="F22" s="714"/>
      <c r="G22" s="719"/>
      <c r="H22" s="714"/>
      <c r="I22" s="732"/>
      <c r="J22" s="732"/>
      <c r="K22" s="718"/>
      <c r="L22" s="718"/>
      <c r="M22" s="718"/>
      <c r="N22" s="718"/>
      <c r="O22" s="719"/>
      <c r="P22" s="719"/>
      <c r="Q22" s="719"/>
      <c r="R22" s="719"/>
      <c r="S22" s="719"/>
      <c r="T22" s="719"/>
      <c r="U22" s="742"/>
      <c r="V22" s="742"/>
      <c r="W22" s="742"/>
      <c r="X22" s="745"/>
      <c r="Y22" s="578" t="str">
        <f t="shared" si="1"/>
        <v/>
      </c>
      <c r="Z22" s="714"/>
      <c r="AA22" s="693" t="s">
        <v>1122</v>
      </c>
      <c r="AB22" s="693"/>
      <c r="AC22" s="693"/>
      <c r="AD22" s="693"/>
      <c r="AE22" s="693"/>
      <c r="AF22" s="693"/>
      <c r="AG22" s="693"/>
      <c r="AH22" s="693"/>
    </row>
    <row r="23" s="694" customFormat="1" spans="1:34">
      <c r="A23" s="12" t="str">
        <f t="shared" si="0"/>
        <v/>
      </c>
      <c r="B23" s="712"/>
      <c r="C23" s="718"/>
      <c r="D23" s="714"/>
      <c r="E23" s="714"/>
      <c r="F23" s="714"/>
      <c r="G23" s="719"/>
      <c r="H23" s="714"/>
      <c r="I23" s="732"/>
      <c r="J23" s="732"/>
      <c r="K23" s="718"/>
      <c r="L23" s="718"/>
      <c r="M23" s="718"/>
      <c r="N23" s="718"/>
      <c r="O23" s="719"/>
      <c r="P23" s="719"/>
      <c r="Q23" s="719"/>
      <c r="R23" s="719"/>
      <c r="S23" s="719"/>
      <c r="T23" s="719"/>
      <c r="U23" s="742"/>
      <c r="V23" s="742"/>
      <c r="W23" s="742"/>
      <c r="X23" s="745"/>
      <c r="Y23" s="578" t="str">
        <f t="shared" si="1"/>
        <v/>
      </c>
      <c r="Z23" s="714"/>
      <c r="AA23" s="693" t="s">
        <v>1123</v>
      </c>
      <c r="AB23" s="693"/>
      <c r="AC23" s="693"/>
      <c r="AD23" s="693"/>
      <c r="AE23" s="693"/>
      <c r="AF23" s="693"/>
      <c r="AG23" s="693"/>
      <c r="AH23" s="693"/>
    </row>
    <row r="24" s="694" customFormat="1" spans="1:34">
      <c r="A24" s="12" t="str">
        <f t="shared" si="0"/>
        <v/>
      </c>
      <c r="B24" s="712"/>
      <c r="C24" s="718"/>
      <c r="D24" s="714"/>
      <c r="E24" s="714"/>
      <c r="F24" s="714"/>
      <c r="G24" s="719"/>
      <c r="H24" s="714"/>
      <c r="I24" s="732"/>
      <c r="J24" s="732"/>
      <c r="K24" s="718"/>
      <c r="L24" s="718"/>
      <c r="M24" s="718"/>
      <c r="N24" s="718"/>
      <c r="O24" s="719"/>
      <c r="P24" s="719"/>
      <c r="Q24" s="719"/>
      <c r="R24" s="719"/>
      <c r="S24" s="719"/>
      <c r="T24" s="719"/>
      <c r="U24" s="742"/>
      <c r="V24" s="742"/>
      <c r="W24" s="742"/>
      <c r="X24" s="745"/>
      <c r="Y24" s="578" t="str">
        <f t="shared" si="1"/>
        <v/>
      </c>
      <c r="Z24" s="714"/>
      <c r="AA24" s="693" t="s">
        <v>1124</v>
      </c>
      <c r="AB24" s="693"/>
      <c r="AC24" s="693"/>
      <c r="AD24" s="693"/>
      <c r="AE24" s="693"/>
      <c r="AF24" s="693"/>
      <c r="AG24" s="693"/>
      <c r="AH24" s="693"/>
    </row>
    <row r="25" s="694" customFormat="1" spans="1:34">
      <c r="A25" s="718" t="s">
        <v>1125</v>
      </c>
      <c r="B25" s="714"/>
      <c r="C25" s="718"/>
      <c r="D25" s="714"/>
      <c r="E25" s="714"/>
      <c r="F25" s="714"/>
      <c r="G25" s="719"/>
      <c r="H25" s="714"/>
      <c r="I25" s="732"/>
      <c r="J25" s="732"/>
      <c r="K25" s="718"/>
      <c r="L25" s="718"/>
      <c r="M25" s="718"/>
      <c r="N25" s="718"/>
      <c r="O25" s="719"/>
      <c r="P25" s="719"/>
      <c r="Q25" s="719"/>
      <c r="R25" s="719"/>
      <c r="S25" s="719"/>
      <c r="T25" s="719"/>
      <c r="U25" s="746">
        <f>SUM(U8:U24)</f>
        <v>0</v>
      </c>
      <c r="V25" s="746">
        <f>SUM(V8:V24)</f>
        <v>0</v>
      </c>
      <c r="W25" s="746">
        <f>SUM(W8:W24)</f>
        <v>0</v>
      </c>
      <c r="X25" s="746">
        <f>SUM(X8:X24)</f>
        <v>0</v>
      </c>
      <c r="Y25" s="578" t="str">
        <f t="shared" si="1"/>
        <v/>
      </c>
      <c r="Z25" s="714"/>
      <c r="AA25" s="693"/>
      <c r="AB25" s="693"/>
      <c r="AC25" s="693"/>
      <c r="AD25" s="693"/>
      <c r="AE25" s="693"/>
      <c r="AF25" s="693"/>
      <c r="AG25" s="693"/>
      <c r="AH25" s="693"/>
    </row>
    <row r="26" s="694" customFormat="1" spans="1:34">
      <c r="A26" s="718" t="s">
        <v>1126</v>
      </c>
      <c r="B26" s="714"/>
      <c r="C26" s="718"/>
      <c r="D26" s="714"/>
      <c r="E26" s="714"/>
      <c r="F26" s="714"/>
      <c r="G26" s="719"/>
      <c r="H26" s="714"/>
      <c r="I26" s="732"/>
      <c r="J26" s="732"/>
      <c r="K26" s="718"/>
      <c r="L26" s="718"/>
      <c r="M26" s="718"/>
      <c r="N26" s="718"/>
      <c r="O26" s="719"/>
      <c r="P26" s="719"/>
      <c r="Q26" s="719"/>
      <c r="R26" s="719"/>
      <c r="S26" s="719"/>
      <c r="T26" s="719"/>
      <c r="U26" s="746">
        <f>V25</f>
        <v>0</v>
      </c>
      <c r="V26" s="746"/>
      <c r="W26" s="746"/>
      <c r="X26" s="746"/>
      <c r="Y26" s="578" t="str">
        <f t="shared" si="1"/>
        <v/>
      </c>
      <c r="Z26" s="714"/>
      <c r="AA26" s="693"/>
      <c r="AB26" s="693"/>
      <c r="AC26" s="693"/>
      <c r="AD26" s="693"/>
      <c r="AE26" s="693"/>
      <c r="AF26" s="693"/>
      <c r="AG26" s="693"/>
      <c r="AH26" s="693"/>
    </row>
    <row r="27" s="694" customFormat="1" ht="18.75" customHeight="1" spans="1:34">
      <c r="A27" s="721" t="s">
        <v>1127</v>
      </c>
      <c r="B27" s="722"/>
      <c r="C27" s="723"/>
      <c r="D27" s="724"/>
      <c r="E27" s="724"/>
      <c r="F27" s="725"/>
      <c r="G27" s="725"/>
      <c r="H27" s="725"/>
      <c r="I27" s="725"/>
      <c r="J27" s="725"/>
      <c r="K27" s="725"/>
      <c r="L27" s="725"/>
      <c r="M27" s="725"/>
      <c r="N27" s="725"/>
      <c r="O27" s="725"/>
      <c r="P27" s="725"/>
      <c r="Q27" s="725"/>
      <c r="R27" s="725"/>
      <c r="S27" s="725"/>
      <c r="T27" s="725"/>
      <c r="U27" s="747">
        <f>U25-U26</f>
        <v>0</v>
      </c>
      <c r="V27" s="747"/>
      <c r="W27" s="747">
        <f>W25-W26</f>
        <v>0</v>
      </c>
      <c r="X27" s="747">
        <f>X25-X26</f>
        <v>0</v>
      </c>
      <c r="Y27" s="578" t="str">
        <f t="shared" si="1"/>
        <v/>
      </c>
      <c r="Z27" s="725"/>
      <c r="AA27" s="693"/>
      <c r="AB27" s="693"/>
      <c r="AC27" s="693"/>
      <c r="AD27" s="693"/>
      <c r="AE27" s="693"/>
      <c r="AF27" s="693"/>
      <c r="AG27" s="693"/>
      <c r="AH27" s="693"/>
    </row>
    <row r="28" spans="1:27">
      <c r="A28" s="3" t="str">
        <f>基本信息输入表!$K$6&amp;"填表人："&amp;基本信息输入表!$M$37</f>
        <v>被评估单位填表人：阎丽红</v>
      </c>
      <c r="U28" s="748"/>
      <c r="V28" s="748"/>
      <c r="W28" s="748"/>
      <c r="X28" s="3" t="str">
        <f>"评估人员："&amp;基本信息输入表!$Q$37</f>
        <v>评估人员：孙艳平</v>
      </c>
      <c r="AA28" s="754" t="s">
        <v>439</v>
      </c>
    </row>
    <row r="29" spans="1:23">
      <c r="A29" s="3" t="str">
        <f>"填表日期："&amp;YEAR(基本信息输入表!$O$37)&amp;"年"&amp;MONTH(基本信息输入表!$O$37)&amp;"月"&amp;DAY(基本信息输入表!$O$37)&amp;"日"</f>
        <v>填表日期：2020年4月25日</v>
      </c>
      <c r="U29" s="748"/>
      <c r="V29" s="748"/>
      <c r="W29" s="748"/>
    </row>
    <row r="30" spans="21:27">
      <c r="U30" s="748"/>
      <c r="V30" s="748"/>
      <c r="W30" s="748"/>
      <c r="X30" s="749"/>
      <c r="Y30" s="749"/>
      <c r="AA30" s="31"/>
    </row>
    <row r="31" spans="21:23">
      <c r="U31" s="748"/>
      <c r="V31" s="748"/>
      <c r="W31" s="748"/>
    </row>
    <row r="32" spans="21:24">
      <c r="U32" s="748"/>
      <c r="V32" s="748"/>
      <c r="W32" s="748"/>
      <c r="X32" s="749"/>
    </row>
    <row r="33" spans="21:23">
      <c r="U33" s="748"/>
      <c r="V33" s="748"/>
      <c r="W33" s="748"/>
    </row>
    <row r="34" spans="21:23">
      <c r="U34" s="748"/>
      <c r="V34" s="748"/>
      <c r="W34" s="748"/>
    </row>
    <row r="36" spans="21:23">
      <c r="U36" s="750"/>
      <c r="V36" s="750"/>
      <c r="W36" s="750"/>
    </row>
    <row r="37" spans="21:23">
      <c r="U37" s="749"/>
      <c r="V37" s="749"/>
      <c r="W37" s="749"/>
    </row>
    <row r="38" spans="21:23">
      <c r="U38" s="749"/>
      <c r="V38" s="749"/>
      <c r="W38" s="749"/>
    </row>
    <row r="40" spans="7:23">
      <c r="G40" s="726"/>
      <c r="U40" s="749"/>
      <c r="V40" s="749"/>
      <c r="W40" s="749"/>
    </row>
    <row r="41" spans="7:7">
      <c r="G41" s="726"/>
    </row>
    <row r="42" spans="7:7">
      <c r="G42" s="726"/>
    </row>
    <row r="43" spans="7:7">
      <c r="G43" s="726"/>
    </row>
    <row r="44" spans="7:23">
      <c r="G44" s="726"/>
      <c r="U44" s="749"/>
      <c r="V44" s="749"/>
      <c r="W44" s="749"/>
    </row>
    <row r="45" spans="7:7">
      <c r="G45" s="726"/>
    </row>
    <row r="46" spans="7:7">
      <c r="G46" s="726"/>
    </row>
    <row r="47" spans="7:7">
      <c r="G47" s="726"/>
    </row>
  </sheetData>
  <mergeCells count="24">
    <mergeCell ref="A2:Z2"/>
    <mergeCell ref="A3:Z3"/>
    <mergeCell ref="M4:N4"/>
    <mergeCell ref="Y4:Z4"/>
    <mergeCell ref="O6:T6"/>
    <mergeCell ref="A25:B25"/>
    <mergeCell ref="A26:B26"/>
    <mergeCell ref="A27:B27"/>
    <mergeCell ref="A6:A7"/>
    <mergeCell ref="B6:B7"/>
    <mergeCell ref="C6:C7"/>
    <mergeCell ref="D6:D7"/>
    <mergeCell ref="E6:E7"/>
    <mergeCell ref="F6:F7"/>
    <mergeCell ref="G6:G7"/>
    <mergeCell ref="H6:H7"/>
    <mergeCell ref="I6:I7"/>
    <mergeCell ref="J6:J7"/>
    <mergeCell ref="U6:U7"/>
    <mergeCell ref="V6:V7"/>
    <mergeCell ref="W6:W7"/>
    <mergeCell ref="X6:X7"/>
    <mergeCell ref="Y6:Y7"/>
    <mergeCell ref="Z6:Z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46"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colBreaks count="2" manualBreakCount="2">
    <brk id="12" max="28" man="1"/>
    <brk id="20" max="28" man="1"/>
  </colBreak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67"/>
  <sheetViews>
    <sheetView showGridLines="0" workbookViewId="0">
      <selection activeCell="AA34" sqref="AA34"/>
    </sheetView>
  </sheetViews>
  <sheetFormatPr defaultColWidth="9" defaultRowHeight="12"/>
  <cols>
    <col min="1" max="1" width="6.75" style="669" customWidth="1"/>
    <col min="2" max="2" width="19.875" style="669" customWidth="1"/>
    <col min="3" max="4" width="8" style="669" customWidth="1"/>
    <col min="5" max="5" width="22.25" style="669" customWidth="1"/>
    <col min="6" max="6" width="12.25" style="669" customWidth="1"/>
    <col min="7" max="7" width="4.75" style="669" customWidth="1"/>
    <col min="8" max="8" width="5.5" style="669" customWidth="1"/>
    <col min="9" max="9" width="5.5" style="670" customWidth="1"/>
    <col min="10" max="10" width="15" style="670" customWidth="1"/>
    <col min="11" max="11" width="8" style="669" customWidth="1"/>
    <col min="12" max="12" width="8.75" style="669" customWidth="1"/>
    <col min="13" max="13" width="9.625" style="669" customWidth="1"/>
    <col min="14" max="14" width="9.75" style="669" customWidth="1"/>
    <col min="15" max="15" width="9.125" style="669" customWidth="1"/>
    <col min="16" max="205" width="9" style="669"/>
    <col min="206" max="206" width="4.5" style="669" customWidth="1"/>
    <col min="207" max="207" width="11" style="669" customWidth="1"/>
    <col min="208" max="208" width="8" style="669" customWidth="1"/>
    <col min="209" max="209" width="5.375" style="669" customWidth="1"/>
    <col min="210" max="210" width="13.125" style="669" customWidth="1"/>
    <col min="211" max="211" width="12.5" style="669" customWidth="1"/>
    <col min="212" max="221" width="10.625" style="669" customWidth="1"/>
    <col min="222" max="222" width="12.25" style="669" customWidth="1"/>
    <col min="223" max="223" width="8.25" style="669" customWidth="1"/>
    <col min="224" max="224" width="10.75" style="669" customWidth="1"/>
    <col min="225" max="225" width="10" style="669" customWidth="1"/>
    <col min="226" max="226" width="12.25" style="669" customWidth="1"/>
    <col min="227" max="227" width="9.75" style="669" customWidth="1"/>
    <col min="228" max="228" width="9.125" style="669" customWidth="1"/>
    <col min="229" max="229" width="9" style="669"/>
    <col min="230" max="230" width="8.625" style="669" customWidth="1"/>
    <col min="231" max="231" width="9.625" style="669" customWidth="1"/>
    <col min="232" max="232" width="9.125" style="669" customWidth="1"/>
    <col min="233" max="233" width="7.625" style="669" customWidth="1"/>
    <col min="234" max="234" width="9.125" style="669" customWidth="1"/>
    <col min="235" max="235" width="14.75" style="669" customWidth="1"/>
    <col min="236" max="236" width="13.625" style="669" customWidth="1"/>
    <col min="237" max="237" width="8" style="669" customWidth="1"/>
    <col min="238" max="238" width="7.625" style="669" customWidth="1"/>
    <col min="239" max="239" width="7.125" style="669" customWidth="1"/>
    <col min="240" max="240" width="9.25" style="669" customWidth="1"/>
    <col min="241" max="241" width="7.875" style="669" customWidth="1"/>
    <col min="242" max="243" width="8.625" style="669" customWidth="1"/>
    <col min="244" max="244" width="14.625" style="669" customWidth="1"/>
    <col min="245" max="245" width="13.625" style="669" customWidth="1"/>
    <col min="246" max="246" width="8.625" style="669" customWidth="1"/>
    <col min="247" max="249" width="10.75" style="669" customWidth="1"/>
    <col min="250" max="250" width="16.875" style="669" customWidth="1"/>
    <col min="251" max="254" width="10.75" style="669" customWidth="1"/>
    <col min="255" max="255" width="12" style="669" customWidth="1"/>
    <col min="256" max="256" width="10.75" style="669" customWidth="1"/>
    <col min="257" max="257" width="8.625" style="669" customWidth="1"/>
    <col min="258" max="258" width="13.75" style="669" customWidth="1"/>
    <col min="259" max="262" width="13.625" style="669" customWidth="1"/>
    <col min="263" max="266" width="9" style="669" hidden="1" customWidth="1"/>
    <col min="267" max="461" width="9" style="669"/>
    <col min="462" max="462" width="4.5" style="669" customWidth="1"/>
    <col min="463" max="463" width="11" style="669" customWidth="1"/>
    <col min="464" max="464" width="8" style="669" customWidth="1"/>
    <col min="465" max="465" width="5.375" style="669" customWidth="1"/>
    <col min="466" max="466" width="13.125" style="669" customWidth="1"/>
    <col min="467" max="467" width="12.5" style="669" customWidth="1"/>
    <col min="468" max="477" width="10.625" style="669" customWidth="1"/>
    <col min="478" max="478" width="12.25" style="669" customWidth="1"/>
    <col min="479" max="479" width="8.25" style="669" customWidth="1"/>
    <col min="480" max="480" width="10.75" style="669" customWidth="1"/>
    <col min="481" max="481" width="10" style="669" customWidth="1"/>
    <col min="482" max="482" width="12.25" style="669" customWidth="1"/>
    <col min="483" max="483" width="9.75" style="669" customWidth="1"/>
    <col min="484" max="484" width="9.125" style="669" customWidth="1"/>
    <col min="485" max="485" width="9" style="669"/>
    <col min="486" max="486" width="8.625" style="669" customWidth="1"/>
    <col min="487" max="487" width="9.625" style="669" customWidth="1"/>
    <col min="488" max="488" width="9.125" style="669" customWidth="1"/>
    <col min="489" max="489" width="7.625" style="669" customWidth="1"/>
    <col min="490" max="490" width="9.125" style="669" customWidth="1"/>
    <col min="491" max="491" width="14.75" style="669" customWidth="1"/>
    <col min="492" max="492" width="13.625" style="669" customWidth="1"/>
    <col min="493" max="493" width="8" style="669" customWidth="1"/>
    <col min="494" max="494" width="7.625" style="669" customWidth="1"/>
    <col min="495" max="495" width="7.125" style="669" customWidth="1"/>
    <col min="496" max="496" width="9.25" style="669" customWidth="1"/>
    <col min="497" max="497" width="7.875" style="669" customWidth="1"/>
    <col min="498" max="499" width="8.625" style="669" customWidth="1"/>
    <col min="500" max="500" width="14.625" style="669" customWidth="1"/>
    <col min="501" max="501" width="13.625" style="669" customWidth="1"/>
    <col min="502" max="502" width="8.625" style="669" customWidth="1"/>
    <col min="503" max="505" width="10.75" style="669" customWidth="1"/>
    <col min="506" max="506" width="16.875" style="669" customWidth="1"/>
    <col min="507" max="510" width="10.75" style="669" customWidth="1"/>
    <col min="511" max="511" width="12" style="669" customWidth="1"/>
    <col min="512" max="512" width="10.75" style="669" customWidth="1"/>
    <col min="513" max="513" width="8.625" style="669" customWidth="1"/>
    <col min="514" max="514" width="13.75" style="669" customWidth="1"/>
    <col min="515" max="518" width="13.625" style="669" customWidth="1"/>
    <col min="519" max="522" width="9" style="669" hidden="1" customWidth="1"/>
    <col min="523" max="717" width="9" style="669"/>
    <col min="718" max="718" width="4.5" style="669" customWidth="1"/>
    <col min="719" max="719" width="11" style="669" customWidth="1"/>
    <col min="720" max="720" width="8" style="669" customWidth="1"/>
    <col min="721" max="721" width="5.375" style="669" customWidth="1"/>
    <col min="722" max="722" width="13.125" style="669" customWidth="1"/>
    <col min="723" max="723" width="12.5" style="669" customWidth="1"/>
    <col min="724" max="733" width="10.625" style="669" customWidth="1"/>
    <col min="734" max="734" width="12.25" style="669" customWidth="1"/>
    <col min="735" max="735" width="8.25" style="669" customWidth="1"/>
    <col min="736" max="736" width="10.75" style="669" customWidth="1"/>
    <col min="737" max="737" width="10" style="669" customWidth="1"/>
    <col min="738" max="738" width="12.25" style="669" customWidth="1"/>
    <col min="739" max="739" width="9.75" style="669" customWidth="1"/>
    <col min="740" max="740" width="9.125" style="669" customWidth="1"/>
    <col min="741" max="741" width="9" style="669"/>
    <col min="742" max="742" width="8.625" style="669" customWidth="1"/>
    <col min="743" max="743" width="9.625" style="669" customWidth="1"/>
    <col min="744" max="744" width="9.125" style="669" customWidth="1"/>
    <col min="745" max="745" width="7.625" style="669" customWidth="1"/>
    <col min="746" max="746" width="9.125" style="669" customWidth="1"/>
    <col min="747" max="747" width="14.75" style="669" customWidth="1"/>
    <col min="748" max="748" width="13.625" style="669" customWidth="1"/>
    <col min="749" max="749" width="8" style="669" customWidth="1"/>
    <col min="750" max="750" width="7.625" style="669" customWidth="1"/>
    <col min="751" max="751" width="7.125" style="669" customWidth="1"/>
    <col min="752" max="752" width="9.25" style="669" customWidth="1"/>
    <col min="753" max="753" width="7.875" style="669" customWidth="1"/>
    <col min="754" max="755" width="8.625" style="669" customWidth="1"/>
    <col min="756" max="756" width="14.625" style="669" customWidth="1"/>
    <col min="757" max="757" width="13.625" style="669" customWidth="1"/>
    <col min="758" max="758" width="8.625" style="669" customWidth="1"/>
    <col min="759" max="761" width="10.75" style="669" customWidth="1"/>
    <col min="762" max="762" width="16.875" style="669" customWidth="1"/>
    <col min="763" max="766" width="10.75" style="669" customWidth="1"/>
    <col min="767" max="767" width="12" style="669" customWidth="1"/>
    <col min="768" max="768" width="10.75" style="669" customWidth="1"/>
    <col min="769" max="769" width="8.625" style="669" customWidth="1"/>
    <col min="770" max="770" width="13.75" style="669" customWidth="1"/>
    <col min="771" max="774" width="13.625" style="669" customWidth="1"/>
    <col min="775" max="778" width="9" style="669" hidden="1" customWidth="1"/>
    <col min="779" max="973" width="9" style="669"/>
    <col min="974" max="974" width="4.5" style="669" customWidth="1"/>
    <col min="975" max="975" width="11" style="669" customWidth="1"/>
    <col min="976" max="976" width="8" style="669" customWidth="1"/>
    <col min="977" max="977" width="5.375" style="669" customWidth="1"/>
    <col min="978" max="978" width="13.125" style="669" customWidth="1"/>
    <col min="979" max="979" width="12.5" style="669" customWidth="1"/>
    <col min="980" max="989" width="10.625" style="669" customWidth="1"/>
    <col min="990" max="990" width="12.25" style="669" customWidth="1"/>
    <col min="991" max="991" width="8.25" style="669" customWidth="1"/>
    <col min="992" max="992" width="10.75" style="669" customWidth="1"/>
    <col min="993" max="993" width="10" style="669" customWidth="1"/>
    <col min="994" max="994" width="12.25" style="669" customWidth="1"/>
    <col min="995" max="995" width="9.75" style="669" customWidth="1"/>
    <col min="996" max="996" width="9.125" style="669" customWidth="1"/>
    <col min="997" max="997" width="9" style="669"/>
    <col min="998" max="998" width="8.625" style="669" customWidth="1"/>
    <col min="999" max="999" width="9.625" style="669" customWidth="1"/>
    <col min="1000" max="1000" width="9.125" style="669" customWidth="1"/>
    <col min="1001" max="1001" width="7.625" style="669" customWidth="1"/>
    <col min="1002" max="1002" width="9.125" style="669" customWidth="1"/>
    <col min="1003" max="1003" width="14.75" style="669" customWidth="1"/>
    <col min="1004" max="1004" width="13.625" style="669" customWidth="1"/>
    <col min="1005" max="1005" width="8" style="669" customWidth="1"/>
    <col min="1006" max="1006" width="7.625" style="669" customWidth="1"/>
    <col min="1007" max="1007" width="7.125" style="669" customWidth="1"/>
    <col min="1008" max="1008" width="9.25" style="669" customWidth="1"/>
    <col min="1009" max="1009" width="7.875" style="669" customWidth="1"/>
    <col min="1010" max="1011" width="8.625" style="669" customWidth="1"/>
    <col min="1012" max="1012" width="14.625" style="669" customWidth="1"/>
    <col min="1013" max="1013" width="13.625" style="669" customWidth="1"/>
    <col min="1014" max="1014" width="8.625" style="669" customWidth="1"/>
    <col min="1015" max="1017" width="10.75" style="669" customWidth="1"/>
    <col min="1018" max="1018" width="16.875" style="669" customWidth="1"/>
    <col min="1019" max="1022" width="10.75" style="669" customWidth="1"/>
    <col min="1023" max="1023" width="12" style="669" customWidth="1"/>
    <col min="1024" max="1024" width="10.75" style="669" customWidth="1"/>
    <col min="1025" max="1025" width="8.625" style="669" customWidth="1"/>
    <col min="1026" max="1026" width="13.75" style="669" customWidth="1"/>
    <col min="1027" max="1030" width="13.625" style="669" customWidth="1"/>
    <col min="1031" max="1034" width="9" style="669" hidden="1" customWidth="1"/>
    <col min="1035" max="1229" width="9" style="669"/>
    <col min="1230" max="1230" width="4.5" style="669" customWidth="1"/>
    <col min="1231" max="1231" width="11" style="669" customWidth="1"/>
    <col min="1232" max="1232" width="8" style="669" customWidth="1"/>
    <col min="1233" max="1233" width="5.375" style="669" customWidth="1"/>
    <col min="1234" max="1234" width="13.125" style="669" customWidth="1"/>
    <col min="1235" max="1235" width="12.5" style="669" customWidth="1"/>
    <col min="1236" max="1245" width="10.625" style="669" customWidth="1"/>
    <col min="1246" max="1246" width="12.25" style="669" customWidth="1"/>
    <col min="1247" max="1247" width="8.25" style="669" customWidth="1"/>
    <col min="1248" max="1248" width="10.75" style="669" customWidth="1"/>
    <col min="1249" max="1249" width="10" style="669" customWidth="1"/>
    <col min="1250" max="1250" width="12.25" style="669" customWidth="1"/>
    <col min="1251" max="1251" width="9.75" style="669" customWidth="1"/>
    <col min="1252" max="1252" width="9.125" style="669" customWidth="1"/>
    <col min="1253" max="1253" width="9" style="669"/>
    <col min="1254" max="1254" width="8.625" style="669" customWidth="1"/>
    <col min="1255" max="1255" width="9.625" style="669" customWidth="1"/>
    <col min="1256" max="1256" width="9.125" style="669" customWidth="1"/>
    <col min="1257" max="1257" width="7.625" style="669" customWidth="1"/>
    <col min="1258" max="1258" width="9.125" style="669" customWidth="1"/>
    <col min="1259" max="1259" width="14.75" style="669" customWidth="1"/>
    <col min="1260" max="1260" width="13.625" style="669" customWidth="1"/>
    <col min="1261" max="1261" width="8" style="669" customWidth="1"/>
    <col min="1262" max="1262" width="7.625" style="669" customWidth="1"/>
    <col min="1263" max="1263" width="7.125" style="669" customWidth="1"/>
    <col min="1264" max="1264" width="9.25" style="669" customWidth="1"/>
    <col min="1265" max="1265" width="7.875" style="669" customWidth="1"/>
    <col min="1266" max="1267" width="8.625" style="669" customWidth="1"/>
    <col min="1268" max="1268" width="14.625" style="669" customWidth="1"/>
    <col min="1269" max="1269" width="13.625" style="669" customWidth="1"/>
    <col min="1270" max="1270" width="8.625" style="669" customWidth="1"/>
    <col min="1271" max="1273" width="10.75" style="669" customWidth="1"/>
    <col min="1274" max="1274" width="16.875" style="669" customWidth="1"/>
    <col min="1275" max="1278" width="10.75" style="669" customWidth="1"/>
    <col min="1279" max="1279" width="12" style="669" customWidth="1"/>
    <col min="1280" max="1280" width="10.75" style="669" customWidth="1"/>
    <col min="1281" max="1281" width="8.625" style="669" customWidth="1"/>
    <col min="1282" max="1282" width="13.75" style="669" customWidth="1"/>
    <col min="1283" max="1286" width="13.625" style="669" customWidth="1"/>
    <col min="1287" max="1290" width="9" style="669" hidden="1" customWidth="1"/>
    <col min="1291" max="1485" width="9" style="669"/>
    <col min="1486" max="1486" width="4.5" style="669" customWidth="1"/>
    <col min="1487" max="1487" width="11" style="669" customWidth="1"/>
    <col min="1488" max="1488" width="8" style="669" customWidth="1"/>
    <col min="1489" max="1489" width="5.375" style="669" customWidth="1"/>
    <col min="1490" max="1490" width="13.125" style="669" customWidth="1"/>
    <col min="1491" max="1491" width="12.5" style="669" customWidth="1"/>
    <col min="1492" max="1501" width="10.625" style="669" customWidth="1"/>
    <col min="1502" max="1502" width="12.25" style="669" customWidth="1"/>
    <col min="1503" max="1503" width="8.25" style="669" customWidth="1"/>
    <col min="1504" max="1504" width="10.75" style="669" customWidth="1"/>
    <col min="1505" max="1505" width="10" style="669" customWidth="1"/>
    <col min="1506" max="1506" width="12.25" style="669" customWidth="1"/>
    <col min="1507" max="1507" width="9.75" style="669" customWidth="1"/>
    <col min="1508" max="1508" width="9.125" style="669" customWidth="1"/>
    <col min="1509" max="1509" width="9" style="669"/>
    <col min="1510" max="1510" width="8.625" style="669" customWidth="1"/>
    <col min="1511" max="1511" width="9.625" style="669" customWidth="1"/>
    <col min="1512" max="1512" width="9.125" style="669" customWidth="1"/>
    <col min="1513" max="1513" width="7.625" style="669" customWidth="1"/>
    <col min="1514" max="1514" width="9.125" style="669" customWidth="1"/>
    <col min="1515" max="1515" width="14.75" style="669" customWidth="1"/>
    <col min="1516" max="1516" width="13.625" style="669" customWidth="1"/>
    <col min="1517" max="1517" width="8" style="669" customWidth="1"/>
    <col min="1518" max="1518" width="7.625" style="669" customWidth="1"/>
    <col min="1519" max="1519" width="7.125" style="669" customWidth="1"/>
    <col min="1520" max="1520" width="9.25" style="669" customWidth="1"/>
    <col min="1521" max="1521" width="7.875" style="669" customWidth="1"/>
    <col min="1522" max="1523" width="8.625" style="669" customWidth="1"/>
    <col min="1524" max="1524" width="14.625" style="669" customWidth="1"/>
    <col min="1525" max="1525" width="13.625" style="669" customWidth="1"/>
    <col min="1526" max="1526" width="8.625" style="669" customWidth="1"/>
    <col min="1527" max="1529" width="10.75" style="669" customWidth="1"/>
    <col min="1530" max="1530" width="16.875" style="669" customWidth="1"/>
    <col min="1531" max="1534" width="10.75" style="669" customWidth="1"/>
    <col min="1535" max="1535" width="12" style="669" customWidth="1"/>
    <col min="1536" max="1536" width="10.75" style="669" customWidth="1"/>
    <col min="1537" max="1537" width="8.625" style="669" customWidth="1"/>
    <col min="1538" max="1538" width="13.75" style="669" customWidth="1"/>
    <col min="1539" max="1542" width="13.625" style="669" customWidth="1"/>
    <col min="1543" max="1546" width="9" style="669" hidden="1" customWidth="1"/>
    <col min="1547" max="1741" width="9" style="669"/>
    <col min="1742" max="1742" width="4.5" style="669" customWidth="1"/>
    <col min="1743" max="1743" width="11" style="669" customWidth="1"/>
    <col min="1744" max="1744" width="8" style="669" customWidth="1"/>
    <col min="1745" max="1745" width="5.375" style="669" customWidth="1"/>
    <col min="1746" max="1746" width="13.125" style="669" customWidth="1"/>
    <col min="1747" max="1747" width="12.5" style="669" customWidth="1"/>
    <col min="1748" max="1757" width="10.625" style="669" customWidth="1"/>
    <col min="1758" max="1758" width="12.25" style="669" customWidth="1"/>
    <col min="1759" max="1759" width="8.25" style="669" customWidth="1"/>
    <col min="1760" max="1760" width="10.75" style="669" customWidth="1"/>
    <col min="1761" max="1761" width="10" style="669" customWidth="1"/>
    <col min="1762" max="1762" width="12.25" style="669" customWidth="1"/>
    <col min="1763" max="1763" width="9.75" style="669" customWidth="1"/>
    <col min="1764" max="1764" width="9.125" style="669" customWidth="1"/>
    <col min="1765" max="1765" width="9" style="669"/>
    <col min="1766" max="1766" width="8.625" style="669" customWidth="1"/>
    <col min="1767" max="1767" width="9.625" style="669" customWidth="1"/>
    <col min="1768" max="1768" width="9.125" style="669" customWidth="1"/>
    <col min="1769" max="1769" width="7.625" style="669" customWidth="1"/>
    <col min="1770" max="1770" width="9.125" style="669" customWidth="1"/>
    <col min="1771" max="1771" width="14.75" style="669" customWidth="1"/>
    <col min="1772" max="1772" width="13.625" style="669" customWidth="1"/>
    <col min="1773" max="1773" width="8" style="669" customWidth="1"/>
    <col min="1774" max="1774" width="7.625" style="669" customWidth="1"/>
    <col min="1775" max="1775" width="7.125" style="669" customWidth="1"/>
    <col min="1776" max="1776" width="9.25" style="669" customWidth="1"/>
    <col min="1777" max="1777" width="7.875" style="669" customWidth="1"/>
    <col min="1778" max="1779" width="8.625" style="669" customWidth="1"/>
    <col min="1780" max="1780" width="14.625" style="669" customWidth="1"/>
    <col min="1781" max="1781" width="13.625" style="669" customWidth="1"/>
    <col min="1782" max="1782" width="8.625" style="669" customWidth="1"/>
    <col min="1783" max="1785" width="10.75" style="669" customWidth="1"/>
    <col min="1786" max="1786" width="16.875" style="669" customWidth="1"/>
    <col min="1787" max="1790" width="10.75" style="669" customWidth="1"/>
    <col min="1791" max="1791" width="12" style="669" customWidth="1"/>
    <col min="1792" max="1792" width="10.75" style="669" customWidth="1"/>
    <col min="1793" max="1793" width="8.625" style="669" customWidth="1"/>
    <col min="1794" max="1794" width="13.75" style="669" customWidth="1"/>
    <col min="1795" max="1798" width="13.625" style="669" customWidth="1"/>
    <col min="1799" max="1802" width="9" style="669" hidden="1" customWidth="1"/>
    <col min="1803" max="1997" width="9" style="669"/>
    <col min="1998" max="1998" width="4.5" style="669" customWidth="1"/>
    <col min="1999" max="1999" width="11" style="669" customWidth="1"/>
    <col min="2000" max="2000" width="8" style="669" customWidth="1"/>
    <col min="2001" max="2001" width="5.375" style="669" customWidth="1"/>
    <col min="2002" max="2002" width="13.125" style="669" customWidth="1"/>
    <col min="2003" max="2003" width="12.5" style="669" customWidth="1"/>
    <col min="2004" max="2013" width="10.625" style="669" customWidth="1"/>
    <col min="2014" max="2014" width="12.25" style="669" customWidth="1"/>
    <col min="2015" max="2015" width="8.25" style="669" customWidth="1"/>
    <col min="2016" max="2016" width="10.75" style="669" customWidth="1"/>
    <col min="2017" max="2017" width="10" style="669" customWidth="1"/>
    <col min="2018" max="2018" width="12.25" style="669" customWidth="1"/>
    <col min="2019" max="2019" width="9.75" style="669" customWidth="1"/>
    <col min="2020" max="2020" width="9.125" style="669" customWidth="1"/>
    <col min="2021" max="2021" width="9" style="669"/>
    <col min="2022" max="2022" width="8.625" style="669" customWidth="1"/>
    <col min="2023" max="2023" width="9.625" style="669" customWidth="1"/>
    <col min="2024" max="2024" width="9.125" style="669" customWidth="1"/>
    <col min="2025" max="2025" width="7.625" style="669" customWidth="1"/>
    <col min="2026" max="2026" width="9.125" style="669" customWidth="1"/>
    <col min="2027" max="2027" width="14.75" style="669" customWidth="1"/>
    <col min="2028" max="2028" width="13.625" style="669" customWidth="1"/>
    <col min="2029" max="2029" width="8" style="669" customWidth="1"/>
    <col min="2030" max="2030" width="7.625" style="669" customWidth="1"/>
    <col min="2031" max="2031" width="7.125" style="669" customWidth="1"/>
    <col min="2032" max="2032" width="9.25" style="669" customWidth="1"/>
    <col min="2033" max="2033" width="7.875" style="669" customWidth="1"/>
    <col min="2034" max="2035" width="8.625" style="669" customWidth="1"/>
    <col min="2036" max="2036" width="14.625" style="669" customWidth="1"/>
    <col min="2037" max="2037" width="13.625" style="669" customWidth="1"/>
    <col min="2038" max="2038" width="8.625" style="669" customWidth="1"/>
    <col min="2039" max="2041" width="10.75" style="669" customWidth="1"/>
    <col min="2042" max="2042" width="16.875" style="669" customWidth="1"/>
    <col min="2043" max="2046" width="10.75" style="669" customWidth="1"/>
    <col min="2047" max="2047" width="12" style="669" customWidth="1"/>
    <col min="2048" max="2048" width="10.75" style="669" customWidth="1"/>
    <col min="2049" max="2049" width="8.625" style="669" customWidth="1"/>
    <col min="2050" max="2050" width="13.75" style="669" customWidth="1"/>
    <col min="2051" max="2054" width="13.625" style="669" customWidth="1"/>
    <col min="2055" max="2058" width="9" style="669" hidden="1" customWidth="1"/>
    <col min="2059" max="2253" width="9" style="669"/>
    <col min="2254" max="2254" width="4.5" style="669" customWidth="1"/>
    <col min="2255" max="2255" width="11" style="669" customWidth="1"/>
    <col min="2256" max="2256" width="8" style="669" customWidth="1"/>
    <col min="2257" max="2257" width="5.375" style="669" customWidth="1"/>
    <col min="2258" max="2258" width="13.125" style="669" customWidth="1"/>
    <col min="2259" max="2259" width="12.5" style="669" customWidth="1"/>
    <col min="2260" max="2269" width="10.625" style="669" customWidth="1"/>
    <col min="2270" max="2270" width="12.25" style="669" customWidth="1"/>
    <col min="2271" max="2271" width="8.25" style="669" customWidth="1"/>
    <col min="2272" max="2272" width="10.75" style="669" customWidth="1"/>
    <col min="2273" max="2273" width="10" style="669" customWidth="1"/>
    <col min="2274" max="2274" width="12.25" style="669" customWidth="1"/>
    <col min="2275" max="2275" width="9.75" style="669" customWidth="1"/>
    <col min="2276" max="2276" width="9.125" style="669" customWidth="1"/>
    <col min="2277" max="2277" width="9" style="669"/>
    <col min="2278" max="2278" width="8.625" style="669" customWidth="1"/>
    <col min="2279" max="2279" width="9.625" style="669" customWidth="1"/>
    <col min="2280" max="2280" width="9.125" style="669" customWidth="1"/>
    <col min="2281" max="2281" width="7.625" style="669" customWidth="1"/>
    <col min="2282" max="2282" width="9.125" style="669" customWidth="1"/>
    <col min="2283" max="2283" width="14.75" style="669" customWidth="1"/>
    <col min="2284" max="2284" width="13.625" style="669" customWidth="1"/>
    <col min="2285" max="2285" width="8" style="669" customWidth="1"/>
    <col min="2286" max="2286" width="7.625" style="669" customWidth="1"/>
    <col min="2287" max="2287" width="7.125" style="669" customWidth="1"/>
    <col min="2288" max="2288" width="9.25" style="669" customWidth="1"/>
    <col min="2289" max="2289" width="7.875" style="669" customWidth="1"/>
    <col min="2290" max="2291" width="8.625" style="669" customWidth="1"/>
    <col min="2292" max="2292" width="14.625" style="669" customWidth="1"/>
    <col min="2293" max="2293" width="13.625" style="669" customWidth="1"/>
    <col min="2294" max="2294" width="8.625" style="669" customWidth="1"/>
    <col min="2295" max="2297" width="10.75" style="669" customWidth="1"/>
    <col min="2298" max="2298" width="16.875" style="669" customWidth="1"/>
    <col min="2299" max="2302" width="10.75" style="669" customWidth="1"/>
    <col min="2303" max="2303" width="12" style="669" customWidth="1"/>
    <col min="2304" max="2304" width="10.75" style="669" customWidth="1"/>
    <col min="2305" max="2305" width="8.625" style="669" customWidth="1"/>
    <col min="2306" max="2306" width="13.75" style="669" customWidth="1"/>
    <col min="2307" max="2310" width="13.625" style="669" customWidth="1"/>
    <col min="2311" max="2314" width="9" style="669" hidden="1" customWidth="1"/>
    <col min="2315" max="2509" width="9" style="669"/>
    <col min="2510" max="2510" width="4.5" style="669" customWidth="1"/>
    <col min="2511" max="2511" width="11" style="669" customWidth="1"/>
    <col min="2512" max="2512" width="8" style="669" customWidth="1"/>
    <col min="2513" max="2513" width="5.375" style="669" customWidth="1"/>
    <col min="2514" max="2514" width="13.125" style="669" customWidth="1"/>
    <col min="2515" max="2515" width="12.5" style="669" customWidth="1"/>
    <col min="2516" max="2525" width="10.625" style="669" customWidth="1"/>
    <col min="2526" max="2526" width="12.25" style="669" customWidth="1"/>
    <col min="2527" max="2527" width="8.25" style="669" customWidth="1"/>
    <col min="2528" max="2528" width="10.75" style="669" customWidth="1"/>
    <col min="2529" max="2529" width="10" style="669" customWidth="1"/>
    <col min="2530" max="2530" width="12.25" style="669" customWidth="1"/>
    <col min="2531" max="2531" width="9.75" style="669" customWidth="1"/>
    <col min="2532" max="2532" width="9.125" style="669" customWidth="1"/>
    <col min="2533" max="2533" width="9" style="669"/>
    <col min="2534" max="2534" width="8.625" style="669" customWidth="1"/>
    <col min="2535" max="2535" width="9.625" style="669" customWidth="1"/>
    <col min="2536" max="2536" width="9.125" style="669" customWidth="1"/>
    <col min="2537" max="2537" width="7.625" style="669" customWidth="1"/>
    <col min="2538" max="2538" width="9.125" style="669" customWidth="1"/>
    <col min="2539" max="2539" width="14.75" style="669" customWidth="1"/>
    <col min="2540" max="2540" width="13.625" style="669" customWidth="1"/>
    <col min="2541" max="2541" width="8" style="669" customWidth="1"/>
    <col min="2542" max="2542" width="7.625" style="669" customWidth="1"/>
    <col min="2543" max="2543" width="7.125" style="669" customWidth="1"/>
    <col min="2544" max="2544" width="9.25" style="669" customWidth="1"/>
    <col min="2545" max="2545" width="7.875" style="669" customWidth="1"/>
    <col min="2546" max="2547" width="8.625" style="669" customWidth="1"/>
    <col min="2548" max="2548" width="14.625" style="669" customWidth="1"/>
    <col min="2549" max="2549" width="13.625" style="669" customWidth="1"/>
    <col min="2550" max="2550" width="8.625" style="669" customWidth="1"/>
    <col min="2551" max="2553" width="10.75" style="669" customWidth="1"/>
    <col min="2554" max="2554" width="16.875" style="669" customWidth="1"/>
    <col min="2555" max="2558" width="10.75" style="669" customWidth="1"/>
    <col min="2559" max="2559" width="12" style="669" customWidth="1"/>
    <col min="2560" max="2560" width="10.75" style="669" customWidth="1"/>
    <col min="2561" max="2561" width="8.625" style="669" customWidth="1"/>
    <col min="2562" max="2562" width="13.75" style="669" customWidth="1"/>
    <col min="2563" max="2566" width="13.625" style="669" customWidth="1"/>
    <col min="2567" max="2570" width="9" style="669" hidden="1" customWidth="1"/>
    <col min="2571" max="2765" width="9" style="669"/>
    <col min="2766" max="2766" width="4.5" style="669" customWidth="1"/>
    <col min="2767" max="2767" width="11" style="669" customWidth="1"/>
    <col min="2768" max="2768" width="8" style="669" customWidth="1"/>
    <col min="2769" max="2769" width="5.375" style="669" customWidth="1"/>
    <col min="2770" max="2770" width="13.125" style="669" customWidth="1"/>
    <col min="2771" max="2771" width="12.5" style="669" customWidth="1"/>
    <col min="2772" max="2781" width="10.625" style="669" customWidth="1"/>
    <col min="2782" max="2782" width="12.25" style="669" customWidth="1"/>
    <col min="2783" max="2783" width="8.25" style="669" customWidth="1"/>
    <col min="2784" max="2784" width="10.75" style="669" customWidth="1"/>
    <col min="2785" max="2785" width="10" style="669" customWidth="1"/>
    <col min="2786" max="2786" width="12.25" style="669" customWidth="1"/>
    <col min="2787" max="2787" width="9.75" style="669" customWidth="1"/>
    <col min="2788" max="2788" width="9.125" style="669" customWidth="1"/>
    <col min="2789" max="2789" width="9" style="669"/>
    <col min="2790" max="2790" width="8.625" style="669" customWidth="1"/>
    <col min="2791" max="2791" width="9.625" style="669" customWidth="1"/>
    <col min="2792" max="2792" width="9.125" style="669" customWidth="1"/>
    <col min="2793" max="2793" width="7.625" style="669" customWidth="1"/>
    <col min="2794" max="2794" width="9.125" style="669" customWidth="1"/>
    <col min="2795" max="2795" width="14.75" style="669" customWidth="1"/>
    <col min="2796" max="2796" width="13.625" style="669" customWidth="1"/>
    <col min="2797" max="2797" width="8" style="669" customWidth="1"/>
    <col min="2798" max="2798" width="7.625" style="669" customWidth="1"/>
    <col min="2799" max="2799" width="7.125" style="669" customWidth="1"/>
    <col min="2800" max="2800" width="9.25" style="669" customWidth="1"/>
    <col min="2801" max="2801" width="7.875" style="669" customWidth="1"/>
    <col min="2802" max="2803" width="8.625" style="669" customWidth="1"/>
    <col min="2804" max="2804" width="14.625" style="669" customWidth="1"/>
    <col min="2805" max="2805" width="13.625" style="669" customWidth="1"/>
    <col min="2806" max="2806" width="8.625" style="669" customWidth="1"/>
    <col min="2807" max="2809" width="10.75" style="669" customWidth="1"/>
    <col min="2810" max="2810" width="16.875" style="669" customWidth="1"/>
    <col min="2811" max="2814" width="10.75" style="669" customWidth="1"/>
    <col min="2815" max="2815" width="12" style="669" customWidth="1"/>
    <col min="2816" max="2816" width="10.75" style="669" customWidth="1"/>
    <col min="2817" max="2817" width="8.625" style="669" customWidth="1"/>
    <col min="2818" max="2818" width="13.75" style="669" customWidth="1"/>
    <col min="2819" max="2822" width="13.625" style="669" customWidth="1"/>
    <col min="2823" max="2826" width="9" style="669" hidden="1" customWidth="1"/>
    <col min="2827" max="3021" width="9" style="669"/>
    <col min="3022" max="3022" width="4.5" style="669" customWidth="1"/>
    <col min="3023" max="3023" width="11" style="669" customWidth="1"/>
    <col min="3024" max="3024" width="8" style="669" customWidth="1"/>
    <col min="3025" max="3025" width="5.375" style="669" customWidth="1"/>
    <col min="3026" max="3026" width="13.125" style="669" customWidth="1"/>
    <col min="3027" max="3027" width="12.5" style="669" customWidth="1"/>
    <col min="3028" max="3037" width="10.625" style="669" customWidth="1"/>
    <col min="3038" max="3038" width="12.25" style="669" customWidth="1"/>
    <col min="3039" max="3039" width="8.25" style="669" customWidth="1"/>
    <col min="3040" max="3040" width="10.75" style="669" customWidth="1"/>
    <col min="3041" max="3041" width="10" style="669" customWidth="1"/>
    <col min="3042" max="3042" width="12.25" style="669" customWidth="1"/>
    <col min="3043" max="3043" width="9.75" style="669" customWidth="1"/>
    <col min="3044" max="3044" width="9.125" style="669" customWidth="1"/>
    <col min="3045" max="3045" width="9" style="669"/>
    <col min="3046" max="3046" width="8.625" style="669" customWidth="1"/>
    <col min="3047" max="3047" width="9.625" style="669" customWidth="1"/>
    <col min="3048" max="3048" width="9.125" style="669" customWidth="1"/>
    <col min="3049" max="3049" width="7.625" style="669" customWidth="1"/>
    <col min="3050" max="3050" width="9.125" style="669" customWidth="1"/>
    <col min="3051" max="3051" width="14.75" style="669" customWidth="1"/>
    <col min="3052" max="3052" width="13.625" style="669" customWidth="1"/>
    <col min="3053" max="3053" width="8" style="669" customWidth="1"/>
    <col min="3054" max="3054" width="7.625" style="669" customWidth="1"/>
    <col min="3055" max="3055" width="7.125" style="669" customWidth="1"/>
    <col min="3056" max="3056" width="9.25" style="669" customWidth="1"/>
    <col min="3057" max="3057" width="7.875" style="669" customWidth="1"/>
    <col min="3058" max="3059" width="8.625" style="669" customWidth="1"/>
    <col min="3060" max="3060" width="14.625" style="669" customWidth="1"/>
    <col min="3061" max="3061" width="13.625" style="669" customWidth="1"/>
    <col min="3062" max="3062" width="8.625" style="669" customWidth="1"/>
    <col min="3063" max="3065" width="10.75" style="669" customWidth="1"/>
    <col min="3066" max="3066" width="16.875" style="669" customWidth="1"/>
    <col min="3067" max="3070" width="10.75" style="669" customWidth="1"/>
    <col min="3071" max="3071" width="12" style="669" customWidth="1"/>
    <col min="3072" max="3072" width="10.75" style="669" customWidth="1"/>
    <col min="3073" max="3073" width="8.625" style="669" customWidth="1"/>
    <col min="3074" max="3074" width="13.75" style="669" customWidth="1"/>
    <col min="3075" max="3078" width="13.625" style="669" customWidth="1"/>
    <col min="3079" max="3082" width="9" style="669" hidden="1" customWidth="1"/>
    <col min="3083" max="3277" width="9" style="669"/>
    <col min="3278" max="3278" width="4.5" style="669" customWidth="1"/>
    <col min="3279" max="3279" width="11" style="669" customWidth="1"/>
    <col min="3280" max="3280" width="8" style="669" customWidth="1"/>
    <col min="3281" max="3281" width="5.375" style="669" customWidth="1"/>
    <col min="3282" max="3282" width="13.125" style="669" customWidth="1"/>
    <col min="3283" max="3283" width="12.5" style="669" customWidth="1"/>
    <col min="3284" max="3293" width="10.625" style="669" customWidth="1"/>
    <col min="3294" max="3294" width="12.25" style="669" customWidth="1"/>
    <col min="3295" max="3295" width="8.25" style="669" customWidth="1"/>
    <col min="3296" max="3296" width="10.75" style="669" customWidth="1"/>
    <col min="3297" max="3297" width="10" style="669" customWidth="1"/>
    <col min="3298" max="3298" width="12.25" style="669" customWidth="1"/>
    <col min="3299" max="3299" width="9.75" style="669" customWidth="1"/>
    <col min="3300" max="3300" width="9.125" style="669" customWidth="1"/>
    <col min="3301" max="3301" width="9" style="669"/>
    <col min="3302" max="3302" width="8.625" style="669" customWidth="1"/>
    <col min="3303" max="3303" width="9.625" style="669" customWidth="1"/>
    <col min="3304" max="3304" width="9.125" style="669" customWidth="1"/>
    <col min="3305" max="3305" width="7.625" style="669" customWidth="1"/>
    <col min="3306" max="3306" width="9.125" style="669" customWidth="1"/>
    <col min="3307" max="3307" width="14.75" style="669" customWidth="1"/>
    <col min="3308" max="3308" width="13.625" style="669" customWidth="1"/>
    <col min="3309" max="3309" width="8" style="669" customWidth="1"/>
    <col min="3310" max="3310" width="7.625" style="669" customWidth="1"/>
    <col min="3311" max="3311" width="7.125" style="669" customWidth="1"/>
    <col min="3312" max="3312" width="9.25" style="669" customWidth="1"/>
    <col min="3313" max="3313" width="7.875" style="669" customWidth="1"/>
    <col min="3314" max="3315" width="8.625" style="669" customWidth="1"/>
    <col min="3316" max="3316" width="14.625" style="669" customWidth="1"/>
    <col min="3317" max="3317" width="13.625" style="669" customWidth="1"/>
    <col min="3318" max="3318" width="8.625" style="669" customWidth="1"/>
    <col min="3319" max="3321" width="10.75" style="669" customWidth="1"/>
    <col min="3322" max="3322" width="16.875" style="669" customWidth="1"/>
    <col min="3323" max="3326" width="10.75" style="669" customWidth="1"/>
    <col min="3327" max="3327" width="12" style="669" customWidth="1"/>
    <col min="3328" max="3328" width="10.75" style="669" customWidth="1"/>
    <col min="3329" max="3329" width="8.625" style="669" customWidth="1"/>
    <col min="3330" max="3330" width="13.75" style="669" customWidth="1"/>
    <col min="3331" max="3334" width="13.625" style="669" customWidth="1"/>
    <col min="3335" max="3338" width="9" style="669" hidden="1" customWidth="1"/>
    <col min="3339" max="3533" width="9" style="669"/>
    <col min="3534" max="3534" width="4.5" style="669" customWidth="1"/>
    <col min="3535" max="3535" width="11" style="669" customWidth="1"/>
    <col min="3536" max="3536" width="8" style="669" customWidth="1"/>
    <col min="3537" max="3537" width="5.375" style="669" customWidth="1"/>
    <col min="3538" max="3538" width="13.125" style="669" customWidth="1"/>
    <col min="3539" max="3539" width="12.5" style="669" customWidth="1"/>
    <col min="3540" max="3549" width="10.625" style="669" customWidth="1"/>
    <col min="3550" max="3550" width="12.25" style="669" customWidth="1"/>
    <col min="3551" max="3551" width="8.25" style="669" customWidth="1"/>
    <col min="3552" max="3552" width="10.75" style="669" customWidth="1"/>
    <col min="3553" max="3553" width="10" style="669" customWidth="1"/>
    <col min="3554" max="3554" width="12.25" style="669" customWidth="1"/>
    <col min="3555" max="3555" width="9.75" style="669" customWidth="1"/>
    <col min="3556" max="3556" width="9.125" style="669" customWidth="1"/>
    <col min="3557" max="3557" width="9" style="669"/>
    <col min="3558" max="3558" width="8.625" style="669" customWidth="1"/>
    <col min="3559" max="3559" width="9.625" style="669" customWidth="1"/>
    <col min="3560" max="3560" width="9.125" style="669" customWidth="1"/>
    <col min="3561" max="3561" width="7.625" style="669" customWidth="1"/>
    <col min="3562" max="3562" width="9.125" style="669" customWidth="1"/>
    <col min="3563" max="3563" width="14.75" style="669" customWidth="1"/>
    <col min="3564" max="3564" width="13.625" style="669" customWidth="1"/>
    <col min="3565" max="3565" width="8" style="669" customWidth="1"/>
    <col min="3566" max="3566" width="7.625" style="669" customWidth="1"/>
    <col min="3567" max="3567" width="7.125" style="669" customWidth="1"/>
    <col min="3568" max="3568" width="9.25" style="669" customWidth="1"/>
    <col min="3569" max="3569" width="7.875" style="669" customWidth="1"/>
    <col min="3570" max="3571" width="8.625" style="669" customWidth="1"/>
    <col min="3572" max="3572" width="14.625" style="669" customWidth="1"/>
    <col min="3573" max="3573" width="13.625" style="669" customWidth="1"/>
    <col min="3574" max="3574" width="8.625" style="669" customWidth="1"/>
    <col min="3575" max="3577" width="10.75" style="669" customWidth="1"/>
    <col min="3578" max="3578" width="16.875" style="669" customWidth="1"/>
    <col min="3579" max="3582" width="10.75" style="669" customWidth="1"/>
    <col min="3583" max="3583" width="12" style="669" customWidth="1"/>
    <col min="3584" max="3584" width="10.75" style="669" customWidth="1"/>
    <col min="3585" max="3585" width="8.625" style="669" customWidth="1"/>
    <col min="3586" max="3586" width="13.75" style="669" customWidth="1"/>
    <col min="3587" max="3590" width="13.625" style="669" customWidth="1"/>
    <col min="3591" max="3594" width="9" style="669" hidden="1" customWidth="1"/>
    <col min="3595" max="3789" width="9" style="669"/>
    <col min="3790" max="3790" width="4.5" style="669" customWidth="1"/>
    <col min="3791" max="3791" width="11" style="669" customWidth="1"/>
    <col min="3792" max="3792" width="8" style="669" customWidth="1"/>
    <col min="3793" max="3793" width="5.375" style="669" customWidth="1"/>
    <col min="3794" max="3794" width="13.125" style="669" customWidth="1"/>
    <col min="3795" max="3795" width="12.5" style="669" customWidth="1"/>
    <col min="3796" max="3805" width="10.625" style="669" customWidth="1"/>
    <col min="3806" max="3806" width="12.25" style="669" customWidth="1"/>
    <col min="3807" max="3807" width="8.25" style="669" customWidth="1"/>
    <col min="3808" max="3808" width="10.75" style="669" customWidth="1"/>
    <col min="3809" max="3809" width="10" style="669" customWidth="1"/>
    <col min="3810" max="3810" width="12.25" style="669" customWidth="1"/>
    <col min="3811" max="3811" width="9.75" style="669" customWidth="1"/>
    <col min="3812" max="3812" width="9.125" style="669" customWidth="1"/>
    <col min="3813" max="3813" width="9" style="669"/>
    <col min="3814" max="3814" width="8.625" style="669" customWidth="1"/>
    <col min="3815" max="3815" width="9.625" style="669" customWidth="1"/>
    <col min="3816" max="3816" width="9.125" style="669" customWidth="1"/>
    <col min="3817" max="3817" width="7.625" style="669" customWidth="1"/>
    <col min="3818" max="3818" width="9.125" style="669" customWidth="1"/>
    <col min="3819" max="3819" width="14.75" style="669" customWidth="1"/>
    <col min="3820" max="3820" width="13.625" style="669" customWidth="1"/>
    <col min="3821" max="3821" width="8" style="669" customWidth="1"/>
    <col min="3822" max="3822" width="7.625" style="669" customWidth="1"/>
    <col min="3823" max="3823" width="7.125" style="669" customWidth="1"/>
    <col min="3824" max="3824" width="9.25" style="669" customWidth="1"/>
    <col min="3825" max="3825" width="7.875" style="669" customWidth="1"/>
    <col min="3826" max="3827" width="8.625" style="669" customWidth="1"/>
    <col min="3828" max="3828" width="14.625" style="669" customWidth="1"/>
    <col min="3829" max="3829" width="13.625" style="669" customWidth="1"/>
    <col min="3830" max="3830" width="8.625" style="669" customWidth="1"/>
    <col min="3831" max="3833" width="10.75" style="669" customWidth="1"/>
    <col min="3834" max="3834" width="16.875" style="669" customWidth="1"/>
    <col min="3835" max="3838" width="10.75" style="669" customWidth="1"/>
    <col min="3839" max="3839" width="12" style="669" customWidth="1"/>
    <col min="3840" max="3840" width="10.75" style="669" customWidth="1"/>
    <col min="3841" max="3841" width="8.625" style="669" customWidth="1"/>
    <col min="3842" max="3842" width="13.75" style="669" customWidth="1"/>
    <col min="3843" max="3846" width="13.625" style="669" customWidth="1"/>
    <col min="3847" max="3850" width="9" style="669" hidden="1" customWidth="1"/>
    <col min="3851" max="4045" width="9" style="669"/>
    <col min="4046" max="4046" width="4.5" style="669" customWidth="1"/>
    <col min="4047" max="4047" width="11" style="669" customWidth="1"/>
    <col min="4048" max="4048" width="8" style="669" customWidth="1"/>
    <col min="4049" max="4049" width="5.375" style="669" customWidth="1"/>
    <col min="4050" max="4050" width="13.125" style="669" customWidth="1"/>
    <col min="4051" max="4051" width="12.5" style="669" customWidth="1"/>
    <col min="4052" max="4061" width="10.625" style="669" customWidth="1"/>
    <col min="4062" max="4062" width="12.25" style="669" customWidth="1"/>
    <col min="4063" max="4063" width="8.25" style="669" customWidth="1"/>
    <col min="4064" max="4064" width="10.75" style="669" customWidth="1"/>
    <col min="4065" max="4065" width="10" style="669" customWidth="1"/>
    <col min="4066" max="4066" width="12.25" style="669" customWidth="1"/>
    <col min="4067" max="4067" width="9.75" style="669" customWidth="1"/>
    <col min="4068" max="4068" width="9.125" style="669" customWidth="1"/>
    <col min="4069" max="4069" width="9" style="669"/>
    <col min="4070" max="4070" width="8.625" style="669" customWidth="1"/>
    <col min="4071" max="4071" width="9.625" style="669" customWidth="1"/>
    <col min="4072" max="4072" width="9.125" style="669" customWidth="1"/>
    <col min="4073" max="4073" width="7.625" style="669" customWidth="1"/>
    <col min="4074" max="4074" width="9.125" style="669" customWidth="1"/>
    <col min="4075" max="4075" width="14.75" style="669" customWidth="1"/>
    <col min="4076" max="4076" width="13.625" style="669" customWidth="1"/>
    <col min="4077" max="4077" width="8" style="669" customWidth="1"/>
    <col min="4078" max="4078" width="7.625" style="669" customWidth="1"/>
    <col min="4079" max="4079" width="7.125" style="669" customWidth="1"/>
    <col min="4080" max="4080" width="9.25" style="669" customWidth="1"/>
    <col min="4081" max="4081" width="7.875" style="669" customWidth="1"/>
    <col min="4082" max="4083" width="8.625" style="669" customWidth="1"/>
    <col min="4084" max="4084" width="14.625" style="669" customWidth="1"/>
    <col min="4085" max="4085" width="13.625" style="669" customWidth="1"/>
    <col min="4086" max="4086" width="8.625" style="669" customWidth="1"/>
    <col min="4087" max="4089" width="10.75" style="669" customWidth="1"/>
    <col min="4090" max="4090" width="16.875" style="669" customWidth="1"/>
    <col min="4091" max="4094" width="10.75" style="669" customWidth="1"/>
    <col min="4095" max="4095" width="12" style="669" customWidth="1"/>
    <col min="4096" max="4096" width="10.75" style="669" customWidth="1"/>
    <col min="4097" max="4097" width="8.625" style="669" customWidth="1"/>
    <col min="4098" max="4098" width="13.75" style="669" customWidth="1"/>
    <col min="4099" max="4102" width="13.625" style="669" customWidth="1"/>
    <col min="4103" max="4106" width="9" style="669" hidden="1" customWidth="1"/>
    <col min="4107" max="4301" width="9" style="669"/>
    <col min="4302" max="4302" width="4.5" style="669" customWidth="1"/>
    <col min="4303" max="4303" width="11" style="669" customWidth="1"/>
    <col min="4304" max="4304" width="8" style="669" customWidth="1"/>
    <col min="4305" max="4305" width="5.375" style="669" customWidth="1"/>
    <col min="4306" max="4306" width="13.125" style="669" customWidth="1"/>
    <col min="4307" max="4307" width="12.5" style="669" customWidth="1"/>
    <col min="4308" max="4317" width="10.625" style="669" customWidth="1"/>
    <col min="4318" max="4318" width="12.25" style="669" customWidth="1"/>
    <col min="4319" max="4319" width="8.25" style="669" customWidth="1"/>
    <col min="4320" max="4320" width="10.75" style="669" customWidth="1"/>
    <col min="4321" max="4321" width="10" style="669" customWidth="1"/>
    <col min="4322" max="4322" width="12.25" style="669" customWidth="1"/>
    <col min="4323" max="4323" width="9.75" style="669" customWidth="1"/>
    <col min="4324" max="4324" width="9.125" style="669" customWidth="1"/>
    <col min="4325" max="4325" width="9" style="669"/>
    <col min="4326" max="4326" width="8.625" style="669" customWidth="1"/>
    <col min="4327" max="4327" width="9.625" style="669" customWidth="1"/>
    <col min="4328" max="4328" width="9.125" style="669" customWidth="1"/>
    <col min="4329" max="4329" width="7.625" style="669" customWidth="1"/>
    <col min="4330" max="4330" width="9.125" style="669" customWidth="1"/>
    <col min="4331" max="4331" width="14.75" style="669" customWidth="1"/>
    <col min="4332" max="4332" width="13.625" style="669" customWidth="1"/>
    <col min="4333" max="4333" width="8" style="669" customWidth="1"/>
    <col min="4334" max="4334" width="7.625" style="669" customWidth="1"/>
    <col min="4335" max="4335" width="7.125" style="669" customWidth="1"/>
    <col min="4336" max="4336" width="9.25" style="669" customWidth="1"/>
    <col min="4337" max="4337" width="7.875" style="669" customWidth="1"/>
    <col min="4338" max="4339" width="8.625" style="669" customWidth="1"/>
    <col min="4340" max="4340" width="14.625" style="669" customWidth="1"/>
    <col min="4341" max="4341" width="13.625" style="669" customWidth="1"/>
    <col min="4342" max="4342" width="8.625" style="669" customWidth="1"/>
    <col min="4343" max="4345" width="10.75" style="669" customWidth="1"/>
    <col min="4346" max="4346" width="16.875" style="669" customWidth="1"/>
    <col min="4347" max="4350" width="10.75" style="669" customWidth="1"/>
    <col min="4351" max="4351" width="12" style="669" customWidth="1"/>
    <col min="4352" max="4352" width="10.75" style="669" customWidth="1"/>
    <col min="4353" max="4353" width="8.625" style="669" customWidth="1"/>
    <col min="4354" max="4354" width="13.75" style="669" customWidth="1"/>
    <col min="4355" max="4358" width="13.625" style="669" customWidth="1"/>
    <col min="4359" max="4362" width="9" style="669" hidden="1" customWidth="1"/>
    <col min="4363" max="4557" width="9" style="669"/>
    <col min="4558" max="4558" width="4.5" style="669" customWidth="1"/>
    <col min="4559" max="4559" width="11" style="669" customWidth="1"/>
    <col min="4560" max="4560" width="8" style="669" customWidth="1"/>
    <col min="4561" max="4561" width="5.375" style="669" customWidth="1"/>
    <col min="4562" max="4562" width="13.125" style="669" customWidth="1"/>
    <col min="4563" max="4563" width="12.5" style="669" customWidth="1"/>
    <col min="4564" max="4573" width="10.625" style="669" customWidth="1"/>
    <col min="4574" max="4574" width="12.25" style="669" customWidth="1"/>
    <col min="4575" max="4575" width="8.25" style="669" customWidth="1"/>
    <col min="4576" max="4576" width="10.75" style="669" customWidth="1"/>
    <col min="4577" max="4577" width="10" style="669" customWidth="1"/>
    <col min="4578" max="4578" width="12.25" style="669" customWidth="1"/>
    <col min="4579" max="4579" width="9.75" style="669" customWidth="1"/>
    <col min="4580" max="4580" width="9.125" style="669" customWidth="1"/>
    <col min="4581" max="4581" width="9" style="669"/>
    <col min="4582" max="4582" width="8.625" style="669" customWidth="1"/>
    <col min="4583" max="4583" width="9.625" style="669" customWidth="1"/>
    <col min="4584" max="4584" width="9.125" style="669" customWidth="1"/>
    <col min="4585" max="4585" width="7.625" style="669" customWidth="1"/>
    <col min="4586" max="4586" width="9.125" style="669" customWidth="1"/>
    <col min="4587" max="4587" width="14.75" style="669" customWidth="1"/>
    <col min="4588" max="4588" width="13.625" style="669" customWidth="1"/>
    <col min="4589" max="4589" width="8" style="669" customWidth="1"/>
    <col min="4590" max="4590" width="7.625" style="669" customWidth="1"/>
    <col min="4591" max="4591" width="7.125" style="669" customWidth="1"/>
    <col min="4592" max="4592" width="9.25" style="669" customWidth="1"/>
    <col min="4593" max="4593" width="7.875" style="669" customWidth="1"/>
    <col min="4594" max="4595" width="8.625" style="669" customWidth="1"/>
    <col min="4596" max="4596" width="14.625" style="669" customWidth="1"/>
    <col min="4597" max="4597" width="13.625" style="669" customWidth="1"/>
    <col min="4598" max="4598" width="8.625" style="669" customWidth="1"/>
    <col min="4599" max="4601" width="10.75" style="669" customWidth="1"/>
    <col min="4602" max="4602" width="16.875" style="669" customWidth="1"/>
    <col min="4603" max="4606" width="10.75" style="669" customWidth="1"/>
    <col min="4607" max="4607" width="12" style="669" customWidth="1"/>
    <col min="4608" max="4608" width="10.75" style="669" customWidth="1"/>
    <col min="4609" max="4609" width="8.625" style="669" customWidth="1"/>
    <col min="4610" max="4610" width="13.75" style="669" customWidth="1"/>
    <col min="4611" max="4614" width="13.625" style="669" customWidth="1"/>
    <col min="4615" max="4618" width="9" style="669" hidden="1" customWidth="1"/>
    <col min="4619" max="4813" width="9" style="669"/>
    <col min="4814" max="4814" width="4.5" style="669" customWidth="1"/>
    <col min="4815" max="4815" width="11" style="669" customWidth="1"/>
    <col min="4816" max="4816" width="8" style="669" customWidth="1"/>
    <col min="4817" max="4817" width="5.375" style="669" customWidth="1"/>
    <col min="4818" max="4818" width="13.125" style="669" customWidth="1"/>
    <col min="4819" max="4819" width="12.5" style="669" customWidth="1"/>
    <col min="4820" max="4829" width="10.625" style="669" customWidth="1"/>
    <col min="4830" max="4830" width="12.25" style="669" customWidth="1"/>
    <col min="4831" max="4831" width="8.25" style="669" customWidth="1"/>
    <col min="4832" max="4832" width="10.75" style="669" customWidth="1"/>
    <col min="4833" max="4833" width="10" style="669" customWidth="1"/>
    <col min="4834" max="4834" width="12.25" style="669" customWidth="1"/>
    <col min="4835" max="4835" width="9.75" style="669" customWidth="1"/>
    <col min="4836" max="4836" width="9.125" style="669" customWidth="1"/>
    <col min="4837" max="4837" width="9" style="669"/>
    <col min="4838" max="4838" width="8.625" style="669" customWidth="1"/>
    <col min="4839" max="4839" width="9.625" style="669" customWidth="1"/>
    <col min="4840" max="4840" width="9.125" style="669" customWidth="1"/>
    <col min="4841" max="4841" width="7.625" style="669" customWidth="1"/>
    <col min="4842" max="4842" width="9.125" style="669" customWidth="1"/>
    <col min="4843" max="4843" width="14.75" style="669" customWidth="1"/>
    <col min="4844" max="4844" width="13.625" style="669" customWidth="1"/>
    <col min="4845" max="4845" width="8" style="669" customWidth="1"/>
    <col min="4846" max="4846" width="7.625" style="669" customWidth="1"/>
    <col min="4847" max="4847" width="7.125" style="669" customWidth="1"/>
    <col min="4848" max="4848" width="9.25" style="669" customWidth="1"/>
    <col min="4849" max="4849" width="7.875" style="669" customWidth="1"/>
    <col min="4850" max="4851" width="8.625" style="669" customWidth="1"/>
    <col min="4852" max="4852" width="14.625" style="669" customWidth="1"/>
    <col min="4853" max="4853" width="13.625" style="669" customWidth="1"/>
    <col min="4854" max="4854" width="8.625" style="669" customWidth="1"/>
    <col min="4855" max="4857" width="10.75" style="669" customWidth="1"/>
    <col min="4858" max="4858" width="16.875" style="669" customWidth="1"/>
    <col min="4859" max="4862" width="10.75" style="669" customWidth="1"/>
    <col min="4863" max="4863" width="12" style="669" customWidth="1"/>
    <col min="4864" max="4864" width="10.75" style="669" customWidth="1"/>
    <col min="4865" max="4865" width="8.625" style="669" customWidth="1"/>
    <col min="4866" max="4866" width="13.75" style="669" customWidth="1"/>
    <col min="4867" max="4870" width="13.625" style="669" customWidth="1"/>
    <col min="4871" max="4874" width="9" style="669" hidden="1" customWidth="1"/>
    <col min="4875" max="5069" width="9" style="669"/>
    <col min="5070" max="5070" width="4.5" style="669" customWidth="1"/>
    <col min="5071" max="5071" width="11" style="669" customWidth="1"/>
    <col min="5072" max="5072" width="8" style="669" customWidth="1"/>
    <col min="5073" max="5073" width="5.375" style="669" customWidth="1"/>
    <col min="5074" max="5074" width="13.125" style="669" customWidth="1"/>
    <col min="5075" max="5075" width="12.5" style="669" customWidth="1"/>
    <col min="5076" max="5085" width="10.625" style="669" customWidth="1"/>
    <col min="5086" max="5086" width="12.25" style="669" customWidth="1"/>
    <col min="5087" max="5087" width="8.25" style="669" customWidth="1"/>
    <col min="5088" max="5088" width="10.75" style="669" customWidth="1"/>
    <col min="5089" max="5089" width="10" style="669" customWidth="1"/>
    <col min="5090" max="5090" width="12.25" style="669" customWidth="1"/>
    <col min="5091" max="5091" width="9.75" style="669" customWidth="1"/>
    <col min="5092" max="5092" width="9.125" style="669" customWidth="1"/>
    <col min="5093" max="5093" width="9" style="669"/>
    <col min="5094" max="5094" width="8.625" style="669" customWidth="1"/>
    <col min="5095" max="5095" width="9.625" style="669" customWidth="1"/>
    <col min="5096" max="5096" width="9.125" style="669" customWidth="1"/>
    <col min="5097" max="5097" width="7.625" style="669" customWidth="1"/>
    <col min="5098" max="5098" width="9.125" style="669" customWidth="1"/>
    <col min="5099" max="5099" width="14.75" style="669" customWidth="1"/>
    <col min="5100" max="5100" width="13.625" style="669" customWidth="1"/>
    <col min="5101" max="5101" width="8" style="669" customWidth="1"/>
    <col min="5102" max="5102" width="7.625" style="669" customWidth="1"/>
    <col min="5103" max="5103" width="7.125" style="669" customWidth="1"/>
    <col min="5104" max="5104" width="9.25" style="669" customWidth="1"/>
    <col min="5105" max="5105" width="7.875" style="669" customWidth="1"/>
    <col min="5106" max="5107" width="8.625" style="669" customWidth="1"/>
    <col min="5108" max="5108" width="14.625" style="669" customWidth="1"/>
    <col min="5109" max="5109" width="13.625" style="669" customWidth="1"/>
    <col min="5110" max="5110" width="8.625" style="669" customWidth="1"/>
    <col min="5111" max="5113" width="10.75" style="669" customWidth="1"/>
    <col min="5114" max="5114" width="16.875" style="669" customWidth="1"/>
    <col min="5115" max="5118" width="10.75" style="669" customWidth="1"/>
    <col min="5119" max="5119" width="12" style="669" customWidth="1"/>
    <col min="5120" max="5120" width="10.75" style="669" customWidth="1"/>
    <col min="5121" max="5121" width="8.625" style="669" customWidth="1"/>
    <col min="5122" max="5122" width="13.75" style="669" customWidth="1"/>
    <col min="5123" max="5126" width="13.625" style="669" customWidth="1"/>
    <col min="5127" max="5130" width="9" style="669" hidden="1" customWidth="1"/>
    <col min="5131" max="5325" width="9" style="669"/>
    <col min="5326" max="5326" width="4.5" style="669" customWidth="1"/>
    <col min="5327" max="5327" width="11" style="669" customWidth="1"/>
    <col min="5328" max="5328" width="8" style="669" customWidth="1"/>
    <col min="5329" max="5329" width="5.375" style="669" customWidth="1"/>
    <col min="5330" max="5330" width="13.125" style="669" customWidth="1"/>
    <col min="5331" max="5331" width="12.5" style="669" customWidth="1"/>
    <col min="5332" max="5341" width="10.625" style="669" customWidth="1"/>
    <col min="5342" max="5342" width="12.25" style="669" customWidth="1"/>
    <col min="5343" max="5343" width="8.25" style="669" customWidth="1"/>
    <col min="5344" max="5344" width="10.75" style="669" customWidth="1"/>
    <col min="5345" max="5345" width="10" style="669" customWidth="1"/>
    <col min="5346" max="5346" width="12.25" style="669" customWidth="1"/>
    <col min="5347" max="5347" width="9.75" style="669" customWidth="1"/>
    <col min="5348" max="5348" width="9.125" style="669" customWidth="1"/>
    <col min="5349" max="5349" width="9" style="669"/>
    <col min="5350" max="5350" width="8.625" style="669" customWidth="1"/>
    <col min="5351" max="5351" width="9.625" style="669" customWidth="1"/>
    <col min="5352" max="5352" width="9.125" style="669" customWidth="1"/>
    <col min="5353" max="5353" width="7.625" style="669" customWidth="1"/>
    <col min="5354" max="5354" width="9.125" style="669" customWidth="1"/>
    <col min="5355" max="5355" width="14.75" style="669" customWidth="1"/>
    <col min="5356" max="5356" width="13.625" style="669" customWidth="1"/>
    <col min="5357" max="5357" width="8" style="669" customWidth="1"/>
    <col min="5358" max="5358" width="7.625" style="669" customWidth="1"/>
    <col min="5359" max="5359" width="7.125" style="669" customWidth="1"/>
    <col min="5360" max="5360" width="9.25" style="669" customWidth="1"/>
    <col min="5361" max="5361" width="7.875" style="669" customWidth="1"/>
    <col min="5362" max="5363" width="8.625" style="669" customWidth="1"/>
    <col min="5364" max="5364" width="14.625" style="669" customWidth="1"/>
    <col min="5365" max="5365" width="13.625" style="669" customWidth="1"/>
    <col min="5366" max="5366" width="8.625" style="669" customWidth="1"/>
    <col min="5367" max="5369" width="10.75" style="669" customWidth="1"/>
    <col min="5370" max="5370" width="16.875" style="669" customWidth="1"/>
    <col min="5371" max="5374" width="10.75" style="669" customWidth="1"/>
    <col min="5375" max="5375" width="12" style="669" customWidth="1"/>
    <col min="5376" max="5376" width="10.75" style="669" customWidth="1"/>
    <col min="5377" max="5377" width="8.625" style="669" customWidth="1"/>
    <col min="5378" max="5378" width="13.75" style="669" customWidth="1"/>
    <col min="5379" max="5382" width="13.625" style="669" customWidth="1"/>
    <col min="5383" max="5386" width="9" style="669" hidden="1" customWidth="1"/>
    <col min="5387" max="5581" width="9" style="669"/>
    <col min="5582" max="5582" width="4.5" style="669" customWidth="1"/>
    <col min="5583" max="5583" width="11" style="669" customWidth="1"/>
    <col min="5584" max="5584" width="8" style="669" customWidth="1"/>
    <col min="5585" max="5585" width="5.375" style="669" customWidth="1"/>
    <col min="5586" max="5586" width="13.125" style="669" customWidth="1"/>
    <col min="5587" max="5587" width="12.5" style="669" customWidth="1"/>
    <col min="5588" max="5597" width="10.625" style="669" customWidth="1"/>
    <col min="5598" max="5598" width="12.25" style="669" customWidth="1"/>
    <col min="5599" max="5599" width="8.25" style="669" customWidth="1"/>
    <col min="5600" max="5600" width="10.75" style="669" customWidth="1"/>
    <col min="5601" max="5601" width="10" style="669" customWidth="1"/>
    <col min="5602" max="5602" width="12.25" style="669" customWidth="1"/>
    <col min="5603" max="5603" width="9.75" style="669" customWidth="1"/>
    <col min="5604" max="5604" width="9.125" style="669" customWidth="1"/>
    <col min="5605" max="5605" width="9" style="669"/>
    <col min="5606" max="5606" width="8.625" style="669" customWidth="1"/>
    <col min="5607" max="5607" width="9.625" style="669" customWidth="1"/>
    <col min="5608" max="5608" width="9.125" style="669" customWidth="1"/>
    <col min="5609" max="5609" width="7.625" style="669" customWidth="1"/>
    <col min="5610" max="5610" width="9.125" style="669" customWidth="1"/>
    <col min="5611" max="5611" width="14.75" style="669" customWidth="1"/>
    <col min="5612" max="5612" width="13.625" style="669" customWidth="1"/>
    <col min="5613" max="5613" width="8" style="669" customWidth="1"/>
    <col min="5614" max="5614" width="7.625" style="669" customWidth="1"/>
    <col min="5615" max="5615" width="7.125" style="669" customWidth="1"/>
    <col min="5616" max="5616" width="9.25" style="669" customWidth="1"/>
    <col min="5617" max="5617" width="7.875" style="669" customWidth="1"/>
    <col min="5618" max="5619" width="8.625" style="669" customWidth="1"/>
    <col min="5620" max="5620" width="14.625" style="669" customWidth="1"/>
    <col min="5621" max="5621" width="13.625" style="669" customWidth="1"/>
    <col min="5622" max="5622" width="8.625" style="669" customWidth="1"/>
    <col min="5623" max="5625" width="10.75" style="669" customWidth="1"/>
    <col min="5626" max="5626" width="16.875" style="669" customWidth="1"/>
    <col min="5627" max="5630" width="10.75" style="669" customWidth="1"/>
    <col min="5631" max="5631" width="12" style="669" customWidth="1"/>
    <col min="5632" max="5632" width="10.75" style="669" customWidth="1"/>
    <col min="5633" max="5633" width="8.625" style="669" customWidth="1"/>
    <col min="5634" max="5634" width="13.75" style="669" customWidth="1"/>
    <col min="5635" max="5638" width="13.625" style="669" customWidth="1"/>
    <col min="5639" max="5642" width="9" style="669" hidden="1" customWidth="1"/>
    <col min="5643" max="5837" width="9" style="669"/>
    <col min="5838" max="5838" width="4.5" style="669" customWidth="1"/>
    <col min="5839" max="5839" width="11" style="669" customWidth="1"/>
    <col min="5840" max="5840" width="8" style="669" customWidth="1"/>
    <col min="5841" max="5841" width="5.375" style="669" customWidth="1"/>
    <col min="5842" max="5842" width="13.125" style="669" customWidth="1"/>
    <col min="5843" max="5843" width="12.5" style="669" customWidth="1"/>
    <col min="5844" max="5853" width="10.625" style="669" customWidth="1"/>
    <col min="5854" max="5854" width="12.25" style="669" customWidth="1"/>
    <col min="5855" max="5855" width="8.25" style="669" customWidth="1"/>
    <col min="5856" max="5856" width="10.75" style="669" customWidth="1"/>
    <col min="5857" max="5857" width="10" style="669" customWidth="1"/>
    <col min="5858" max="5858" width="12.25" style="669" customWidth="1"/>
    <col min="5859" max="5859" width="9.75" style="669" customWidth="1"/>
    <col min="5860" max="5860" width="9.125" style="669" customWidth="1"/>
    <col min="5861" max="5861" width="9" style="669"/>
    <col min="5862" max="5862" width="8.625" style="669" customWidth="1"/>
    <col min="5863" max="5863" width="9.625" style="669" customWidth="1"/>
    <col min="5864" max="5864" width="9.125" style="669" customWidth="1"/>
    <col min="5865" max="5865" width="7.625" style="669" customWidth="1"/>
    <col min="5866" max="5866" width="9.125" style="669" customWidth="1"/>
    <col min="5867" max="5867" width="14.75" style="669" customWidth="1"/>
    <col min="5868" max="5868" width="13.625" style="669" customWidth="1"/>
    <col min="5869" max="5869" width="8" style="669" customWidth="1"/>
    <col min="5870" max="5870" width="7.625" style="669" customWidth="1"/>
    <col min="5871" max="5871" width="7.125" style="669" customWidth="1"/>
    <col min="5872" max="5872" width="9.25" style="669" customWidth="1"/>
    <col min="5873" max="5873" width="7.875" style="669" customWidth="1"/>
    <col min="5874" max="5875" width="8.625" style="669" customWidth="1"/>
    <col min="5876" max="5876" width="14.625" style="669" customWidth="1"/>
    <col min="5877" max="5877" width="13.625" style="669" customWidth="1"/>
    <col min="5878" max="5878" width="8.625" style="669" customWidth="1"/>
    <col min="5879" max="5881" width="10.75" style="669" customWidth="1"/>
    <col min="5882" max="5882" width="16.875" style="669" customWidth="1"/>
    <col min="5883" max="5886" width="10.75" style="669" customWidth="1"/>
    <col min="5887" max="5887" width="12" style="669" customWidth="1"/>
    <col min="5888" max="5888" width="10.75" style="669" customWidth="1"/>
    <col min="5889" max="5889" width="8.625" style="669" customWidth="1"/>
    <col min="5890" max="5890" width="13.75" style="669" customWidth="1"/>
    <col min="5891" max="5894" width="13.625" style="669" customWidth="1"/>
    <col min="5895" max="5898" width="9" style="669" hidden="1" customWidth="1"/>
    <col min="5899" max="6093" width="9" style="669"/>
    <col min="6094" max="6094" width="4.5" style="669" customWidth="1"/>
    <col min="6095" max="6095" width="11" style="669" customWidth="1"/>
    <col min="6096" max="6096" width="8" style="669" customWidth="1"/>
    <col min="6097" max="6097" width="5.375" style="669" customWidth="1"/>
    <col min="6098" max="6098" width="13.125" style="669" customWidth="1"/>
    <col min="6099" max="6099" width="12.5" style="669" customWidth="1"/>
    <col min="6100" max="6109" width="10.625" style="669" customWidth="1"/>
    <col min="6110" max="6110" width="12.25" style="669" customWidth="1"/>
    <col min="6111" max="6111" width="8.25" style="669" customWidth="1"/>
    <col min="6112" max="6112" width="10.75" style="669" customWidth="1"/>
    <col min="6113" max="6113" width="10" style="669" customWidth="1"/>
    <col min="6114" max="6114" width="12.25" style="669" customWidth="1"/>
    <col min="6115" max="6115" width="9.75" style="669" customWidth="1"/>
    <col min="6116" max="6116" width="9.125" style="669" customWidth="1"/>
    <col min="6117" max="6117" width="9" style="669"/>
    <col min="6118" max="6118" width="8.625" style="669" customWidth="1"/>
    <col min="6119" max="6119" width="9.625" style="669" customWidth="1"/>
    <col min="6120" max="6120" width="9.125" style="669" customWidth="1"/>
    <col min="6121" max="6121" width="7.625" style="669" customWidth="1"/>
    <col min="6122" max="6122" width="9.125" style="669" customWidth="1"/>
    <col min="6123" max="6123" width="14.75" style="669" customWidth="1"/>
    <col min="6124" max="6124" width="13.625" style="669" customWidth="1"/>
    <col min="6125" max="6125" width="8" style="669" customWidth="1"/>
    <col min="6126" max="6126" width="7.625" style="669" customWidth="1"/>
    <col min="6127" max="6127" width="7.125" style="669" customWidth="1"/>
    <col min="6128" max="6128" width="9.25" style="669" customWidth="1"/>
    <col min="6129" max="6129" width="7.875" style="669" customWidth="1"/>
    <col min="6130" max="6131" width="8.625" style="669" customWidth="1"/>
    <col min="6132" max="6132" width="14.625" style="669" customWidth="1"/>
    <col min="6133" max="6133" width="13.625" style="669" customWidth="1"/>
    <col min="6134" max="6134" width="8.625" style="669" customWidth="1"/>
    <col min="6135" max="6137" width="10.75" style="669" customWidth="1"/>
    <col min="6138" max="6138" width="16.875" style="669" customWidth="1"/>
    <col min="6139" max="6142" width="10.75" style="669" customWidth="1"/>
    <col min="6143" max="6143" width="12" style="669" customWidth="1"/>
    <col min="6144" max="6144" width="10.75" style="669" customWidth="1"/>
    <col min="6145" max="6145" width="8.625" style="669" customWidth="1"/>
    <col min="6146" max="6146" width="13.75" style="669" customWidth="1"/>
    <col min="6147" max="6150" width="13.625" style="669" customWidth="1"/>
    <col min="6151" max="6154" width="9" style="669" hidden="1" customWidth="1"/>
    <col min="6155" max="6349" width="9" style="669"/>
    <col min="6350" max="6350" width="4.5" style="669" customWidth="1"/>
    <col min="6351" max="6351" width="11" style="669" customWidth="1"/>
    <col min="6352" max="6352" width="8" style="669" customWidth="1"/>
    <col min="6353" max="6353" width="5.375" style="669" customWidth="1"/>
    <col min="6354" max="6354" width="13.125" style="669" customWidth="1"/>
    <col min="6355" max="6355" width="12.5" style="669" customWidth="1"/>
    <col min="6356" max="6365" width="10.625" style="669" customWidth="1"/>
    <col min="6366" max="6366" width="12.25" style="669" customWidth="1"/>
    <col min="6367" max="6367" width="8.25" style="669" customWidth="1"/>
    <col min="6368" max="6368" width="10.75" style="669" customWidth="1"/>
    <col min="6369" max="6369" width="10" style="669" customWidth="1"/>
    <col min="6370" max="6370" width="12.25" style="669" customWidth="1"/>
    <col min="6371" max="6371" width="9.75" style="669" customWidth="1"/>
    <col min="6372" max="6372" width="9.125" style="669" customWidth="1"/>
    <col min="6373" max="6373" width="9" style="669"/>
    <col min="6374" max="6374" width="8.625" style="669" customWidth="1"/>
    <col min="6375" max="6375" width="9.625" style="669" customWidth="1"/>
    <col min="6376" max="6376" width="9.125" style="669" customWidth="1"/>
    <col min="6377" max="6377" width="7.625" style="669" customWidth="1"/>
    <col min="6378" max="6378" width="9.125" style="669" customWidth="1"/>
    <col min="6379" max="6379" width="14.75" style="669" customWidth="1"/>
    <col min="6380" max="6380" width="13.625" style="669" customWidth="1"/>
    <col min="6381" max="6381" width="8" style="669" customWidth="1"/>
    <col min="6382" max="6382" width="7.625" style="669" customWidth="1"/>
    <col min="6383" max="6383" width="7.125" style="669" customWidth="1"/>
    <col min="6384" max="6384" width="9.25" style="669" customWidth="1"/>
    <col min="6385" max="6385" width="7.875" style="669" customWidth="1"/>
    <col min="6386" max="6387" width="8.625" style="669" customWidth="1"/>
    <col min="6388" max="6388" width="14.625" style="669" customWidth="1"/>
    <col min="6389" max="6389" width="13.625" style="669" customWidth="1"/>
    <col min="6390" max="6390" width="8.625" style="669" customWidth="1"/>
    <col min="6391" max="6393" width="10.75" style="669" customWidth="1"/>
    <col min="6394" max="6394" width="16.875" style="669" customWidth="1"/>
    <col min="6395" max="6398" width="10.75" style="669" customWidth="1"/>
    <col min="6399" max="6399" width="12" style="669" customWidth="1"/>
    <col min="6400" max="6400" width="10.75" style="669" customWidth="1"/>
    <col min="6401" max="6401" width="8.625" style="669" customWidth="1"/>
    <col min="6402" max="6402" width="13.75" style="669" customWidth="1"/>
    <col min="6403" max="6406" width="13.625" style="669" customWidth="1"/>
    <col min="6407" max="6410" width="9" style="669" hidden="1" customWidth="1"/>
    <col min="6411" max="6605" width="9" style="669"/>
    <col min="6606" max="6606" width="4.5" style="669" customWidth="1"/>
    <col min="6607" max="6607" width="11" style="669" customWidth="1"/>
    <col min="6608" max="6608" width="8" style="669" customWidth="1"/>
    <col min="6609" max="6609" width="5.375" style="669" customWidth="1"/>
    <col min="6610" max="6610" width="13.125" style="669" customWidth="1"/>
    <col min="6611" max="6611" width="12.5" style="669" customWidth="1"/>
    <col min="6612" max="6621" width="10.625" style="669" customWidth="1"/>
    <col min="6622" max="6622" width="12.25" style="669" customWidth="1"/>
    <col min="6623" max="6623" width="8.25" style="669" customWidth="1"/>
    <col min="6624" max="6624" width="10.75" style="669" customWidth="1"/>
    <col min="6625" max="6625" width="10" style="669" customWidth="1"/>
    <col min="6626" max="6626" width="12.25" style="669" customWidth="1"/>
    <col min="6627" max="6627" width="9.75" style="669" customWidth="1"/>
    <col min="6628" max="6628" width="9.125" style="669" customWidth="1"/>
    <col min="6629" max="6629" width="9" style="669"/>
    <col min="6630" max="6630" width="8.625" style="669" customWidth="1"/>
    <col min="6631" max="6631" width="9.625" style="669" customWidth="1"/>
    <col min="6632" max="6632" width="9.125" style="669" customWidth="1"/>
    <col min="6633" max="6633" width="7.625" style="669" customWidth="1"/>
    <col min="6634" max="6634" width="9.125" style="669" customWidth="1"/>
    <col min="6635" max="6635" width="14.75" style="669" customWidth="1"/>
    <col min="6636" max="6636" width="13.625" style="669" customWidth="1"/>
    <col min="6637" max="6637" width="8" style="669" customWidth="1"/>
    <col min="6638" max="6638" width="7.625" style="669" customWidth="1"/>
    <col min="6639" max="6639" width="7.125" style="669" customWidth="1"/>
    <col min="6640" max="6640" width="9.25" style="669" customWidth="1"/>
    <col min="6641" max="6641" width="7.875" style="669" customWidth="1"/>
    <col min="6642" max="6643" width="8.625" style="669" customWidth="1"/>
    <col min="6644" max="6644" width="14.625" style="669" customWidth="1"/>
    <col min="6645" max="6645" width="13.625" style="669" customWidth="1"/>
    <col min="6646" max="6646" width="8.625" style="669" customWidth="1"/>
    <col min="6647" max="6649" width="10.75" style="669" customWidth="1"/>
    <col min="6650" max="6650" width="16.875" style="669" customWidth="1"/>
    <col min="6651" max="6654" width="10.75" style="669" customWidth="1"/>
    <col min="6655" max="6655" width="12" style="669" customWidth="1"/>
    <col min="6656" max="6656" width="10.75" style="669" customWidth="1"/>
    <col min="6657" max="6657" width="8.625" style="669" customWidth="1"/>
    <col min="6658" max="6658" width="13.75" style="669" customWidth="1"/>
    <col min="6659" max="6662" width="13.625" style="669" customWidth="1"/>
    <col min="6663" max="6666" width="9" style="669" hidden="1" customWidth="1"/>
    <col min="6667" max="6861" width="9" style="669"/>
    <col min="6862" max="6862" width="4.5" style="669" customWidth="1"/>
    <col min="6863" max="6863" width="11" style="669" customWidth="1"/>
    <col min="6864" max="6864" width="8" style="669" customWidth="1"/>
    <col min="6865" max="6865" width="5.375" style="669" customWidth="1"/>
    <col min="6866" max="6866" width="13.125" style="669" customWidth="1"/>
    <col min="6867" max="6867" width="12.5" style="669" customWidth="1"/>
    <col min="6868" max="6877" width="10.625" style="669" customWidth="1"/>
    <col min="6878" max="6878" width="12.25" style="669" customWidth="1"/>
    <col min="6879" max="6879" width="8.25" style="669" customWidth="1"/>
    <col min="6880" max="6880" width="10.75" style="669" customWidth="1"/>
    <col min="6881" max="6881" width="10" style="669" customWidth="1"/>
    <col min="6882" max="6882" width="12.25" style="669" customWidth="1"/>
    <col min="6883" max="6883" width="9.75" style="669" customWidth="1"/>
    <col min="6884" max="6884" width="9.125" style="669" customWidth="1"/>
    <col min="6885" max="6885" width="9" style="669"/>
    <col min="6886" max="6886" width="8.625" style="669" customWidth="1"/>
    <col min="6887" max="6887" width="9.625" style="669" customWidth="1"/>
    <col min="6888" max="6888" width="9.125" style="669" customWidth="1"/>
    <col min="6889" max="6889" width="7.625" style="669" customWidth="1"/>
    <col min="6890" max="6890" width="9.125" style="669" customWidth="1"/>
    <col min="6891" max="6891" width="14.75" style="669" customWidth="1"/>
    <col min="6892" max="6892" width="13.625" style="669" customWidth="1"/>
    <col min="6893" max="6893" width="8" style="669" customWidth="1"/>
    <col min="6894" max="6894" width="7.625" style="669" customWidth="1"/>
    <col min="6895" max="6895" width="7.125" style="669" customWidth="1"/>
    <col min="6896" max="6896" width="9.25" style="669" customWidth="1"/>
    <col min="6897" max="6897" width="7.875" style="669" customWidth="1"/>
    <col min="6898" max="6899" width="8.625" style="669" customWidth="1"/>
    <col min="6900" max="6900" width="14.625" style="669" customWidth="1"/>
    <col min="6901" max="6901" width="13.625" style="669" customWidth="1"/>
    <col min="6902" max="6902" width="8.625" style="669" customWidth="1"/>
    <col min="6903" max="6905" width="10.75" style="669" customWidth="1"/>
    <col min="6906" max="6906" width="16.875" style="669" customWidth="1"/>
    <col min="6907" max="6910" width="10.75" style="669" customWidth="1"/>
    <col min="6911" max="6911" width="12" style="669" customWidth="1"/>
    <col min="6912" max="6912" width="10.75" style="669" customWidth="1"/>
    <col min="6913" max="6913" width="8.625" style="669" customWidth="1"/>
    <col min="6914" max="6914" width="13.75" style="669" customWidth="1"/>
    <col min="6915" max="6918" width="13.625" style="669" customWidth="1"/>
    <col min="6919" max="6922" width="9" style="669" hidden="1" customWidth="1"/>
    <col min="6923" max="7117" width="9" style="669"/>
    <col min="7118" max="7118" width="4.5" style="669" customWidth="1"/>
    <col min="7119" max="7119" width="11" style="669" customWidth="1"/>
    <col min="7120" max="7120" width="8" style="669" customWidth="1"/>
    <col min="7121" max="7121" width="5.375" style="669" customWidth="1"/>
    <col min="7122" max="7122" width="13.125" style="669" customWidth="1"/>
    <col min="7123" max="7123" width="12.5" style="669" customWidth="1"/>
    <col min="7124" max="7133" width="10.625" style="669" customWidth="1"/>
    <col min="7134" max="7134" width="12.25" style="669" customWidth="1"/>
    <col min="7135" max="7135" width="8.25" style="669" customWidth="1"/>
    <col min="7136" max="7136" width="10.75" style="669" customWidth="1"/>
    <col min="7137" max="7137" width="10" style="669" customWidth="1"/>
    <col min="7138" max="7138" width="12.25" style="669" customWidth="1"/>
    <col min="7139" max="7139" width="9.75" style="669" customWidth="1"/>
    <col min="7140" max="7140" width="9.125" style="669" customWidth="1"/>
    <col min="7141" max="7141" width="9" style="669"/>
    <col min="7142" max="7142" width="8.625" style="669" customWidth="1"/>
    <col min="7143" max="7143" width="9.625" style="669" customWidth="1"/>
    <col min="7144" max="7144" width="9.125" style="669" customWidth="1"/>
    <col min="7145" max="7145" width="7.625" style="669" customWidth="1"/>
    <col min="7146" max="7146" width="9.125" style="669" customWidth="1"/>
    <col min="7147" max="7147" width="14.75" style="669" customWidth="1"/>
    <col min="7148" max="7148" width="13.625" style="669" customWidth="1"/>
    <col min="7149" max="7149" width="8" style="669" customWidth="1"/>
    <col min="7150" max="7150" width="7.625" style="669" customWidth="1"/>
    <col min="7151" max="7151" width="7.125" style="669" customWidth="1"/>
    <col min="7152" max="7152" width="9.25" style="669" customWidth="1"/>
    <col min="7153" max="7153" width="7.875" style="669" customWidth="1"/>
    <col min="7154" max="7155" width="8.625" style="669" customWidth="1"/>
    <col min="7156" max="7156" width="14.625" style="669" customWidth="1"/>
    <col min="7157" max="7157" width="13.625" style="669" customWidth="1"/>
    <col min="7158" max="7158" width="8.625" style="669" customWidth="1"/>
    <col min="7159" max="7161" width="10.75" style="669" customWidth="1"/>
    <col min="7162" max="7162" width="16.875" style="669" customWidth="1"/>
    <col min="7163" max="7166" width="10.75" style="669" customWidth="1"/>
    <col min="7167" max="7167" width="12" style="669" customWidth="1"/>
    <col min="7168" max="7168" width="10.75" style="669" customWidth="1"/>
    <col min="7169" max="7169" width="8.625" style="669" customWidth="1"/>
    <col min="7170" max="7170" width="13.75" style="669" customWidth="1"/>
    <col min="7171" max="7174" width="13.625" style="669" customWidth="1"/>
    <col min="7175" max="7178" width="9" style="669" hidden="1" customWidth="1"/>
    <col min="7179" max="7373" width="9" style="669"/>
    <col min="7374" max="7374" width="4.5" style="669" customWidth="1"/>
    <col min="7375" max="7375" width="11" style="669" customWidth="1"/>
    <col min="7376" max="7376" width="8" style="669" customWidth="1"/>
    <col min="7377" max="7377" width="5.375" style="669" customWidth="1"/>
    <col min="7378" max="7378" width="13.125" style="669" customWidth="1"/>
    <col min="7379" max="7379" width="12.5" style="669" customWidth="1"/>
    <col min="7380" max="7389" width="10.625" style="669" customWidth="1"/>
    <col min="7390" max="7390" width="12.25" style="669" customWidth="1"/>
    <col min="7391" max="7391" width="8.25" style="669" customWidth="1"/>
    <col min="7392" max="7392" width="10.75" style="669" customWidth="1"/>
    <col min="7393" max="7393" width="10" style="669" customWidth="1"/>
    <col min="7394" max="7394" width="12.25" style="669" customWidth="1"/>
    <col min="7395" max="7395" width="9.75" style="669" customWidth="1"/>
    <col min="7396" max="7396" width="9.125" style="669" customWidth="1"/>
    <col min="7397" max="7397" width="9" style="669"/>
    <col min="7398" max="7398" width="8.625" style="669" customWidth="1"/>
    <col min="7399" max="7399" width="9.625" style="669" customWidth="1"/>
    <col min="7400" max="7400" width="9.125" style="669" customWidth="1"/>
    <col min="7401" max="7401" width="7.625" style="669" customWidth="1"/>
    <col min="7402" max="7402" width="9.125" style="669" customWidth="1"/>
    <col min="7403" max="7403" width="14.75" style="669" customWidth="1"/>
    <col min="7404" max="7404" width="13.625" style="669" customWidth="1"/>
    <col min="7405" max="7405" width="8" style="669" customWidth="1"/>
    <col min="7406" max="7406" width="7.625" style="669" customWidth="1"/>
    <col min="7407" max="7407" width="7.125" style="669" customWidth="1"/>
    <col min="7408" max="7408" width="9.25" style="669" customWidth="1"/>
    <col min="7409" max="7409" width="7.875" style="669" customWidth="1"/>
    <col min="7410" max="7411" width="8.625" style="669" customWidth="1"/>
    <col min="7412" max="7412" width="14.625" style="669" customWidth="1"/>
    <col min="7413" max="7413" width="13.625" style="669" customWidth="1"/>
    <col min="7414" max="7414" width="8.625" style="669" customWidth="1"/>
    <col min="7415" max="7417" width="10.75" style="669" customWidth="1"/>
    <col min="7418" max="7418" width="16.875" style="669" customWidth="1"/>
    <col min="7419" max="7422" width="10.75" style="669" customWidth="1"/>
    <col min="7423" max="7423" width="12" style="669" customWidth="1"/>
    <col min="7424" max="7424" width="10.75" style="669" customWidth="1"/>
    <col min="7425" max="7425" width="8.625" style="669" customWidth="1"/>
    <col min="7426" max="7426" width="13.75" style="669" customWidth="1"/>
    <col min="7427" max="7430" width="13.625" style="669" customWidth="1"/>
    <col min="7431" max="7434" width="9" style="669" hidden="1" customWidth="1"/>
    <col min="7435" max="7629" width="9" style="669"/>
    <col min="7630" max="7630" width="4.5" style="669" customWidth="1"/>
    <col min="7631" max="7631" width="11" style="669" customWidth="1"/>
    <col min="7632" max="7632" width="8" style="669" customWidth="1"/>
    <col min="7633" max="7633" width="5.375" style="669" customWidth="1"/>
    <col min="7634" max="7634" width="13.125" style="669" customWidth="1"/>
    <col min="7635" max="7635" width="12.5" style="669" customWidth="1"/>
    <col min="7636" max="7645" width="10.625" style="669" customWidth="1"/>
    <col min="7646" max="7646" width="12.25" style="669" customWidth="1"/>
    <col min="7647" max="7647" width="8.25" style="669" customWidth="1"/>
    <col min="7648" max="7648" width="10.75" style="669" customWidth="1"/>
    <col min="7649" max="7649" width="10" style="669" customWidth="1"/>
    <col min="7650" max="7650" width="12.25" style="669" customWidth="1"/>
    <col min="7651" max="7651" width="9.75" style="669" customWidth="1"/>
    <col min="7652" max="7652" width="9.125" style="669" customWidth="1"/>
    <col min="7653" max="7653" width="9" style="669"/>
    <col min="7654" max="7654" width="8.625" style="669" customWidth="1"/>
    <col min="7655" max="7655" width="9.625" style="669" customWidth="1"/>
    <col min="7656" max="7656" width="9.125" style="669" customWidth="1"/>
    <col min="7657" max="7657" width="7.625" style="669" customWidth="1"/>
    <col min="7658" max="7658" width="9.125" style="669" customWidth="1"/>
    <col min="7659" max="7659" width="14.75" style="669" customWidth="1"/>
    <col min="7660" max="7660" width="13.625" style="669" customWidth="1"/>
    <col min="7661" max="7661" width="8" style="669" customWidth="1"/>
    <col min="7662" max="7662" width="7.625" style="669" customWidth="1"/>
    <col min="7663" max="7663" width="7.125" style="669" customWidth="1"/>
    <col min="7664" max="7664" width="9.25" style="669" customWidth="1"/>
    <col min="7665" max="7665" width="7.875" style="669" customWidth="1"/>
    <col min="7666" max="7667" width="8.625" style="669" customWidth="1"/>
    <col min="7668" max="7668" width="14.625" style="669" customWidth="1"/>
    <col min="7669" max="7669" width="13.625" style="669" customWidth="1"/>
    <col min="7670" max="7670" width="8.625" style="669" customWidth="1"/>
    <col min="7671" max="7673" width="10.75" style="669" customWidth="1"/>
    <col min="7674" max="7674" width="16.875" style="669" customWidth="1"/>
    <col min="7675" max="7678" width="10.75" style="669" customWidth="1"/>
    <col min="7679" max="7679" width="12" style="669" customWidth="1"/>
    <col min="7680" max="7680" width="10.75" style="669" customWidth="1"/>
    <col min="7681" max="7681" width="8.625" style="669" customWidth="1"/>
    <col min="7682" max="7682" width="13.75" style="669" customWidth="1"/>
    <col min="7683" max="7686" width="13.625" style="669" customWidth="1"/>
    <col min="7687" max="7690" width="9" style="669" hidden="1" customWidth="1"/>
    <col min="7691" max="7885" width="9" style="669"/>
    <col min="7886" max="7886" width="4.5" style="669" customWidth="1"/>
    <col min="7887" max="7887" width="11" style="669" customWidth="1"/>
    <col min="7888" max="7888" width="8" style="669" customWidth="1"/>
    <col min="7889" max="7889" width="5.375" style="669" customWidth="1"/>
    <col min="7890" max="7890" width="13.125" style="669" customWidth="1"/>
    <col min="7891" max="7891" width="12.5" style="669" customWidth="1"/>
    <col min="7892" max="7901" width="10.625" style="669" customWidth="1"/>
    <col min="7902" max="7902" width="12.25" style="669" customWidth="1"/>
    <col min="7903" max="7903" width="8.25" style="669" customWidth="1"/>
    <col min="7904" max="7904" width="10.75" style="669" customWidth="1"/>
    <col min="7905" max="7905" width="10" style="669" customWidth="1"/>
    <col min="7906" max="7906" width="12.25" style="669" customWidth="1"/>
    <col min="7907" max="7907" width="9.75" style="669" customWidth="1"/>
    <col min="7908" max="7908" width="9.125" style="669" customWidth="1"/>
    <col min="7909" max="7909" width="9" style="669"/>
    <col min="7910" max="7910" width="8.625" style="669" customWidth="1"/>
    <col min="7911" max="7911" width="9.625" style="669" customWidth="1"/>
    <col min="7912" max="7912" width="9.125" style="669" customWidth="1"/>
    <col min="7913" max="7913" width="7.625" style="669" customWidth="1"/>
    <col min="7914" max="7914" width="9.125" style="669" customWidth="1"/>
    <col min="7915" max="7915" width="14.75" style="669" customWidth="1"/>
    <col min="7916" max="7916" width="13.625" style="669" customWidth="1"/>
    <col min="7917" max="7917" width="8" style="669" customWidth="1"/>
    <col min="7918" max="7918" width="7.625" style="669" customWidth="1"/>
    <col min="7919" max="7919" width="7.125" style="669" customWidth="1"/>
    <col min="7920" max="7920" width="9.25" style="669" customWidth="1"/>
    <col min="7921" max="7921" width="7.875" style="669" customWidth="1"/>
    <col min="7922" max="7923" width="8.625" style="669" customWidth="1"/>
    <col min="7924" max="7924" width="14.625" style="669" customWidth="1"/>
    <col min="7925" max="7925" width="13.625" style="669" customWidth="1"/>
    <col min="7926" max="7926" width="8.625" style="669" customWidth="1"/>
    <col min="7927" max="7929" width="10.75" style="669" customWidth="1"/>
    <col min="7930" max="7930" width="16.875" style="669" customWidth="1"/>
    <col min="7931" max="7934" width="10.75" style="669" customWidth="1"/>
    <col min="7935" max="7935" width="12" style="669" customWidth="1"/>
    <col min="7936" max="7936" width="10.75" style="669" customWidth="1"/>
    <col min="7937" max="7937" width="8.625" style="669" customWidth="1"/>
    <col min="7938" max="7938" width="13.75" style="669" customWidth="1"/>
    <col min="7939" max="7942" width="13.625" style="669" customWidth="1"/>
    <col min="7943" max="7946" width="9" style="669" hidden="1" customWidth="1"/>
    <col min="7947" max="8141" width="9" style="669"/>
    <col min="8142" max="8142" width="4.5" style="669" customWidth="1"/>
    <col min="8143" max="8143" width="11" style="669" customWidth="1"/>
    <col min="8144" max="8144" width="8" style="669" customWidth="1"/>
    <col min="8145" max="8145" width="5.375" style="669" customWidth="1"/>
    <col min="8146" max="8146" width="13.125" style="669" customWidth="1"/>
    <col min="8147" max="8147" width="12.5" style="669" customWidth="1"/>
    <col min="8148" max="8157" width="10.625" style="669" customWidth="1"/>
    <col min="8158" max="8158" width="12.25" style="669" customWidth="1"/>
    <col min="8159" max="8159" width="8.25" style="669" customWidth="1"/>
    <col min="8160" max="8160" width="10.75" style="669" customWidth="1"/>
    <col min="8161" max="8161" width="10" style="669" customWidth="1"/>
    <col min="8162" max="8162" width="12.25" style="669" customWidth="1"/>
    <col min="8163" max="8163" width="9.75" style="669" customWidth="1"/>
    <col min="8164" max="8164" width="9.125" style="669" customWidth="1"/>
    <col min="8165" max="8165" width="9" style="669"/>
    <col min="8166" max="8166" width="8.625" style="669" customWidth="1"/>
    <col min="8167" max="8167" width="9.625" style="669" customWidth="1"/>
    <col min="8168" max="8168" width="9.125" style="669" customWidth="1"/>
    <col min="8169" max="8169" width="7.625" style="669" customWidth="1"/>
    <col min="8170" max="8170" width="9.125" style="669" customWidth="1"/>
    <col min="8171" max="8171" width="14.75" style="669" customWidth="1"/>
    <col min="8172" max="8172" width="13.625" style="669" customWidth="1"/>
    <col min="8173" max="8173" width="8" style="669" customWidth="1"/>
    <col min="8174" max="8174" width="7.625" style="669" customWidth="1"/>
    <col min="8175" max="8175" width="7.125" style="669" customWidth="1"/>
    <col min="8176" max="8176" width="9.25" style="669" customWidth="1"/>
    <col min="8177" max="8177" width="7.875" style="669" customWidth="1"/>
    <col min="8178" max="8179" width="8.625" style="669" customWidth="1"/>
    <col min="8180" max="8180" width="14.625" style="669" customWidth="1"/>
    <col min="8181" max="8181" width="13.625" style="669" customWidth="1"/>
    <col min="8182" max="8182" width="8.625" style="669" customWidth="1"/>
    <col min="8183" max="8185" width="10.75" style="669" customWidth="1"/>
    <col min="8186" max="8186" width="16.875" style="669" customWidth="1"/>
    <col min="8187" max="8190" width="10.75" style="669" customWidth="1"/>
    <col min="8191" max="8191" width="12" style="669" customWidth="1"/>
    <col min="8192" max="8192" width="10.75" style="669" customWidth="1"/>
    <col min="8193" max="8193" width="8.625" style="669" customWidth="1"/>
    <col min="8194" max="8194" width="13.75" style="669" customWidth="1"/>
    <col min="8195" max="8198" width="13.625" style="669" customWidth="1"/>
    <col min="8199" max="8202" width="9" style="669" hidden="1" customWidth="1"/>
    <col min="8203" max="8397" width="9" style="669"/>
    <col min="8398" max="8398" width="4.5" style="669" customWidth="1"/>
    <col min="8399" max="8399" width="11" style="669" customWidth="1"/>
    <col min="8400" max="8400" width="8" style="669" customWidth="1"/>
    <col min="8401" max="8401" width="5.375" style="669" customWidth="1"/>
    <col min="8402" max="8402" width="13.125" style="669" customWidth="1"/>
    <col min="8403" max="8403" width="12.5" style="669" customWidth="1"/>
    <col min="8404" max="8413" width="10.625" style="669" customWidth="1"/>
    <col min="8414" max="8414" width="12.25" style="669" customWidth="1"/>
    <col min="8415" max="8415" width="8.25" style="669" customWidth="1"/>
    <col min="8416" max="8416" width="10.75" style="669" customWidth="1"/>
    <col min="8417" max="8417" width="10" style="669" customWidth="1"/>
    <col min="8418" max="8418" width="12.25" style="669" customWidth="1"/>
    <col min="8419" max="8419" width="9.75" style="669" customWidth="1"/>
    <col min="8420" max="8420" width="9.125" style="669" customWidth="1"/>
    <col min="8421" max="8421" width="9" style="669"/>
    <col min="8422" max="8422" width="8.625" style="669" customWidth="1"/>
    <col min="8423" max="8423" width="9.625" style="669" customWidth="1"/>
    <col min="8424" max="8424" width="9.125" style="669" customWidth="1"/>
    <col min="8425" max="8425" width="7.625" style="669" customWidth="1"/>
    <col min="8426" max="8426" width="9.125" style="669" customWidth="1"/>
    <col min="8427" max="8427" width="14.75" style="669" customWidth="1"/>
    <col min="8428" max="8428" width="13.625" style="669" customWidth="1"/>
    <col min="8429" max="8429" width="8" style="669" customWidth="1"/>
    <col min="8430" max="8430" width="7.625" style="669" customWidth="1"/>
    <col min="8431" max="8431" width="7.125" style="669" customWidth="1"/>
    <col min="8432" max="8432" width="9.25" style="669" customWidth="1"/>
    <col min="8433" max="8433" width="7.875" style="669" customWidth="1"/>
    <col min="8434" max="8435" width="8.625" style="669" customWidth="1"/>
    <col min="8436" max="8436" width="14.625" style="669" customWidth="1"/>
    <col min="8437" max="8437" width="13.625" style="669" customWidth="1"/>
    <col min="8438" max="8438" width="8.625" style="669" customWidth="1"/>
    <col min="8439" max="8441" width="10.75" style="669" customWidth="1"/>
    <col min="8442" max="8442" width="16.875" style="669" customWidth="1"/>
    <col min="8443" max="8446" width="10.75" style="669" customWidth="1"/>
    <col min="8447" max="8447" width="12" style="669" customWidth="1"/>
    <col min="8448" max="8448" width="10.75" style="669" customWidth="1"/>
    <col min="8449" max="8449" width="8.625" style="669" customWidth="1"/>
    <col min="8450" max="8450" width="13.75" style="669" customWidth="1"/>
    <col min="8451" max="8454" width="13.625" style="669" customWidth="1"/>
    <col min="8455" max="8458" width="9" style="669" hidden="1" customWidth="1"/>
    <col min="8459" max="8653" width="9" style="669"/>
    <col min="8654" max="8654" width="4.5" style="669" customWidth="1"/>
    <col min="8655" max="8655" width="11" style="669" customWidth="1"/>
    <col min="8656" max="8656" width="8" style="669" customWidth="1"/>
    <col min="8657" max="8657" width="5.375" style="669" customWidth="1"/>
    <col min="8658" max="8658" width="13.125" style="669" customWidth="1"/>
    <col min="8659" max="8659" width="12.5" style="669" customWidth="1"/>
    <col min="8660" max="8669" width="10.625" style="669" customWidth="1"/>
    <col min="8670" max="8670" width="12.25" style="669" customWidth="1"/>
    <col min="8671" max="8671" width="8.25" style="669" customWidth="1"/>
    <col min="8672" max="8672" width="10.75" style="669" customWidth="1"/>
    <col min="8673" max="8673" width="10" style="669" customWidth="1"/>
    <col min="8674" max="8674" width="12.25" style="669" customWidth="1"/>
    <col min="8675" max="8675" width="9.75" style="669" customWidth="1"/>
    <col min="8676" max="8676" width="9.125" style="669" customWidth="1"/>
    <col min="8677" max="8677" width="9" style="669"/>
    <col min="8678" max="8678" width="8.625" style="669" customWidth="1"/>
    <col min="8679" max="8679" width="9.625" style="669" customWidth="1"/>
    <col min="8680" max="8680" width="9.125" style="669" customWidth="1"/>
    <col min="8681" max="8681" width="7.625" style="669" customWidth="1"/>
    <col min="8682" max="8682" width="9.125" style="669" customWidth="1"/>
    <col min="8683" max="8683" width="14.75" style="669" customWidth="1"/>
    <col min="8684" max="8684" width="13.625" style="669" customWidth="1"/>
    <col min="8685" max="8685" width="8" style="669" customWidth="1"/>
    <col min="8686" max="8686" width="7.625" style="669" customWidth="1"/>
    <col min="8687" max="8687" width="7.125" style="669" customWidth="1"/>
    <col min="8688" max="8688" width="9.25" style="669" customWidth="1"/>
    <col min="8689" max="8689" width="7.875" style="669" customWidth="1"/>
    <col min="8690" max="8691" width="8.625" style="669" customWidth="1"/>
    <col min="8692" max="8692" width="14.625" style="669" customWidth="1"/>
    <col min="8693" max="8693" width="13.625" style="669" customWidth="1"/>
    <col min="8694" max="8694" width="8.625" style="669" customWidth="1"/>
    <col min="8695" max="8697" width="10.75" style="669" customWidth="1"/>
    <col min="8698" max="8698" width="16.875" style="669" customWidth="1"/>
    <col min="8699" max="8702" width="10.75" style="669" customWidth="1"/>
    <col min="8703" max="8703" width="12" style="669" customWidth="1"/>
    <col min="8704" max="8704" width="10.75" style="669" customWidth="1"/>
    <col min="8705" max="8705" width="8.625" style="669" customWidth="1"/>
    <col min="8706" max="8706" width="13.75" style="669" customWidth="1"/>
    <col min="8707" max="8710" width="13.625" style="669" customWidth="1"/>
    <col min="8711" max="8714" width="9" style="669" hidden="1" customWidth="1"/>
    <col min="8715" max="8909" width="9" style="669"/>
    <col min="8910" max="8910" width="4.5" style="669" customWidth="1"/>
    <col min="8911" max="8911" width="11" style="669" customWidth="1"/>
    <col min="8912" max="8912" width="8" style="669" customWidth="1"/>
    <col min="8913" max="8913" width="5.375" style="669" customWidth="1"/>
    <col min="8914" max="8914" width="13.125" style="669" customWidth="1"/>
    <col min="8915" max="8915" width="12.5" style="669" customWidth="1"/>
    <col min="8916" max="8925" width="10.625" style="669" customWidth="1"/>
    <col min="8926" max="8926" width="12.25" style="669" customWidth="1"/>
    <col min="8927" max="8927" width="8.25" style="669" customWidth="1"/>
    <col min="8928" max="8928" width="10.75" style="669" customWidth="1"/>
    <col min="8929" max="8929" width="10" style="669" customWidth="1"/>
    <col min="8930" max="8930" width="12.25" style="669" customWidth="1"/>
    <col min="8931" max="8931" width="9.75" style="669" customWidth="1"/>
    <col min="8932" max="8932" width="9.125" style="669" customWidth="1"/>
    <col min="8933" max="8933" width="9" style="669"/>
    <col min="8934" max="8934" width="8.625" style="669" customWidth="1"/>
    <col min="8935" max="8935" width="9.625" style="669" customWidth="1"/>
    <col min="8936" max="8936" width="9.125" style="669" customWidth="1"/>
    <col min="8937" max="8937" width="7.625" style="669" customWidth="1"/>
    <col min="8938" max="8938" width="9.125" style="669" customWidth="1"/>
    <col min="8939" max="8939" width="14.75" style="669" customWidth="1"/>
    <col min="8940" max="8940" width="13.625" style="669" customWidth="1"/>
    <col min="8941" max="8941" width="8" style="669" customWidth="1"/>
    <col min="8942" max="8942" width="7.625" style="669" customWidth="1"/>
    <col min="8943" max="8943" width="7.125" style="669" customWidth="1"/>
    <col min="8944" max="8944" width="9.25" style="669" customWidth="1"/>
    <col min="8945" max="8945" width="7.875" style="669" customWidth="1"/>
    <col min="8946" max="8947" width="8.625" style="669" customWidth="1"/>
    <col min="8948" max="8948" width="14.625" style="669" customWidth="1"/>
    <col min="8949" max="8949" width="13.625" style="669" customWidth="1"/>
    <col min="8950" max="8950" width="8.625" style="669" customWidth="1"/>
    <col min="8951" max="8953" width="10.75" style="669" customWidth="1"/>
    <col min="8954" max="8954" width="16.875" style="669" customWidth="1"/>
    <col min="8955" max="8958" width="10.75" style="669" customWidth="1"/>
    <col min="8959" max="8959" width="12" style="669" customWidth="1"/>
    <col min="8960" max="8960" width="10.75" style="669" customWidth="1"/>
    <col min="8961" max="8961" width="8.625" style="669" customWidth="1"/>
    <col min="8962" max="8962" width="13.75" style="669" customWidth="1"/>
    <col min="8963" max="8966" width="13.625" style="669" customWidth="1"/>
    <col min="8967" max="8970" width="9" style="669" hidden="1" customWidth="1"/>
    <col min="8971" max="9165" width="9" style="669"/>
    <col min="9166" max="9166" width="4.5" style="669" customWidth="1"/>
    <col min="9167" max="9167" width="11" style="669" customWidth="1"/>
    <col min="9168" max="9168" width="8" style="669" customWidth="1"/>
    <col min="9169" max="9169" width="5.375" style="669" customWidth="1"/>
    <col min="9170" max="9170" width="13.125" style="669" customWidth="1"/>
    <col min="9171" max="9171" width="12.5" style="669" customWidth="1"/>
    <col min="9172" max="9181" width="10.625" style="669" customWidth="1"/>
    <col min="9182" max="9182" width="12.25" style="669" customWidth="1"/>
    <col min="9183" max="9183" width="8.25" style="669" customWidth="1"/>
    <col min="9184" max="9184" width="10.75" style="669" customWidth="1"/>
    <col min="9185" max="9185" width="10" style="669" customWidth="1"/>
    <col min="9186" max="9186" width="12.25" style="669" customWidth="1"/>
    <col min="9187" max="9187" width="9.75" style="669" customWidth="1"/>
    <col min="9188" max="9188" width="9.125" style="669" customWidth="1"/>
    <col min="9189" max="9189" width="9" style="669"/>
    <col min="9190" max="9190" width="8.625" style="669" customWidth="1"/>
    <col min="9191" max="9191" width="9.625" style="669" customWidth="1"/>
    <col min="9192" max="9192" width="9.125" style="669" customWidth="1"/>
    <col min="9193" max="9193" width="7.625" style="669" customWidth="1"/>
    <col min="9194" max="9194" width="9.125" style="669" customWidth="1"/>
    <col min="9195" max="9195" width="14.75" style="669" customWidth="1"/>
    <col min="9196" max="9196" width="13.625" style="669" customWidth="1"/>
    <col min="9197" max="9197" width="8" style="669" customWidth="1"/>
    <col min="9198" max="9198" width="7.625" style="669" customWidth="1"/>
    <col min="9199" max="9199" width="7.125" style="669" customWidth="1"/>
    <col min="9200" max="9200" width="9.25" style="669" customWidth="1"/>
    <col min="9201" max="9201" width="7.875" style="669" customWidth="1"/>
    <col min="9202" max="9203" width="8.625" style="669" customWidth="1"/>
    <col min="9204" max="9204" width="14.625" style="669" customWidth="1"/>
    <col min="9205" max="9205" width="13.625" style="669" customWidth="1"/>
    <col min="9206" max="9206" width="8.625" style="669" customWidth="1"/>
    <col min="9207" max="9209" width="10.75" style="669" customWidth="1"/>
    <col min="9210" max="9210" width="16.875" style="669" customWidth="1"/>
    <col min="9211" max="9214" width="10.75" style="669" customWidth="1"/>
    <col min="9215" max="9215" width="12" style="669" customWidth="1"/>
    <col min="9216" max="9216" width="10.75" style="669" customWidth="1"/>
    <col min="9217" max="9217" width="8.625" style="669" customWidth="1"/>
    <col min="9218" max="9218" width="13.75" style="669" customWidth="1"/>
    <col min="9219" max="9222" width="13.625" style="669" customWidth="1"/>
    <col min="9223" max="9226" width="9" style="669" hidden="1" customWidth="1"/>
    <col min="9227" max="9421" width="9" style="669"/>
    <col min="9422" max="9422" width="4.5" style="669" customWidth="1"/>
    <col min="9423" max="9423" width="11" style="669" customWidth="1"/>
    <col min="9424" max="9424" width="8" style="669" customWidth="1"/>
    <col min="9425" max="9425" width="5.375" style="669" customWidth="1"/>
    <col min="9426" max="9426" width="13.125" style="669" customWidth="1"/>
    <col min="9427" max="9427" width="12.5" style="669" customWidth="1"/>
    <col min="9428" max="9437" width="10.625" style="669" customWidth="1"/>
    <col min="9438" max="9438" width="12.25" style="669" customWidth="1"/>
    <col min="9439" max="9439" width="8.25" style="669" customWidth="1"/>
    <col min="9440" max="9440" width="10.75" style="669" customWidth="1"/>
    <col min="9441" max="9441" width="10" style="669" customWidth="1"/>
    <col min="9442" max="9442" width="12.25" style="669" customWidth="1"/>
    <col min="9443" max="9443" width="9.75" style="669" customWidth="1"/>
    <col min="9444" max="9444" width="9.125" style="669" customWidth="1"/>
    <col min="9445" max="9445" width="9" style="669"/>
    <col min="9446" max="9446" width="8.625" style="669" customWidth="1"/>
    <col min="9447" max="9447" width="9.625" style="669" customWidth="1"/>
    <col min="9448" max="9448" width="9.125" style="669" customWidth="1"/>
    <col min="9449" max="9449" width="7.625" style="669" customWidth="1"/>
    <col min="9450" max="9450" width="9.125" style="669" customWidth="1"/>
    <col min="9451" max="9451" width="14.75" style="669" customWidth="1"/>
    <col min="9452" max="9452" width="13.625" style="669" customWidth="1"/>
    <col min="9453" max="9453" width="8" style="669" customWidth="1"/>
    <col min="9454" max="9454" width="7.625" style="669" customWidth="1"/>
    <col min="9455" max="9455" width="7.125" style="669" customWidth="1"/>
    <col min="9456" max="9456" width="9.25" style="669" customWidth="1"/>
    <col min="9457" max="9457" width="7.875" style="669" customWidth="1"/>
    <col min="9458" max="9459" width="8.625" style="669" customWidth="1"/>
    <col min="9460" max="9460" width="14.625" style="669" customWidth="1"/>
    <col min="9461" max="9461" width="13.625" style="669" customWidth="1"/>
    <col min="9462" max="9462" width="8.625" style="669" customWidth="1"/>
    <col min="9463" max="9465" width="10.75" style="669" customWidth="1"/>
    <col min="9466" max="9466" width="16.875" style="669" customWidth="1"/>
    <col min="9467" max="9470" width="10.75" style="669" customWidth="1"/>
    <col min="9471" max="9471" width="12" style="669" customWidth="1"/>
    <col min="9472" max="9472" width="10.75" style="669" customWidth="1"/>
    <col min="9473" max="9473" width="8.625" style="669" customWidth="1"/>
    <col min="9474" max="9474" width="13.75" style="669" customWidth="1"/>
    <col min="9475" max="9478" width="13.625" style="669" customWidth="1"/>
    <col min="9479" max="9482" width="9" style="669" hidden="1" customWidth="1"/>
    <col min="9483" max="9677" width="9" style="669"/>
    <col min="9678" max="9678" width="4.5" style="669" customWidth="1"/>
    <col min="9679" max="9679" width="11" style="669" customWidth="1"/>
    <col min="9680" max="9680" width="8" style="669" customWidth="1"/>
    <col min="9681" max="9681" width="5.375" style="669" customWidth="1"/>
    <col min="9682" max="9682" width="13.125" style="669" customWidth="1"/>
    <col min="9683" max="9683" width="12.5" style="669" customWidth="1"/>
    <col min="9684" max="9693" width="10.625" style="669" customWidth="1"/>
    <col min="9694" max="9694" width="12.25" style="669" customWidth="1"/>
    <col min="9695" max="9695" width="8.25" style="669" customWidth="1"/>
    <col min="9696" max="9696" width="10.75" style="669" customWidth="1"/>
    <col min="9697" max="9697" width="10" style="669" customWidth="1"/>
    <col min="9698" max="9698" width="12.25" style="669" customWidth="1"/>
    <col min="9699" max="9699" width="9.75" style="669" customWidth="1"/>
    <col min="9700" max="9700" width="9.125" style="669" customWidth="1"/>
    <col min="9701" max="9701" width="9" style="669"/>
    <col min="9702" max="9702" width="8.625" style="669" customWidth="1"/>
    <col min="9703" max="9703" width="9.625" style="669" customWidth="1"/>
    <col min="9704" max="9704" width="9.125" style="669" customWidth="1"/>
    <col min="9705" max="9705" width="7.625" style="669" customWidth="1"/>
    <col min="9706" max="9706" width="9.125" style="669" customWidth="1"/>
    <col min="9707" max="9707" width="14.75" style="669" customWidth="1"/>
    <col min="9708" max="9708" width="13.625" style="669" customWidth="1"/>
    <col min="9709" max="9709" width="8" style="669" customWidth="1"/>
    <col min="9710" max="9710" width="7.625" style="669" customWidth="1"/>
    <col min="9711" max="9711" width="7.125" style="669" customWidth="1"/>
    <col min="9712" max="9712" width="9.25" style="669" customWidth="1"/>
    <col min="9713" max="9713" width="7.875" style="669" customWidth="1"/>
    <col min="9714" max="9715" width="8.625" style="669" customWidth="1"/>
    <col min="9716" max="9716" width="14.625" style="669" customWidth="1"/>
    <col min="9717" max="9717" width="13.625" style="669" customWidth="1"/>
    <col min="9718" max="9718" width="8.625" style="669" customWidth="1"/>
    <col min="9719" max="9721" width="10.75" style="669" customWidth="1"/>
    <col min="9722" max="9722" width="16.875" style="669" customWidth="1"/>
    <col min="9723" max="9726" width="10.75" style="669" customWidth="1"/>
    <col min="9727" max="9727" width="12" style="669" customWidth="1"/>
    <col min="9728" max="9728" width="10.75" style="669" customWidth="1"/>
    <col min="9729" max="9729" width="8.625" style="669" customWidth="1"/>
    <col min="9730" max="9730" width="13.75" style="669" customWidth="1"/>
    <col min="9731" max="9734" width="13.625" style="669" customWidth="1"/>
    <col min="9735" max="9738" width="9" style="669" hidden="1" customWidth="1"/>
    <col min="9739" max="9933" width="9" style="669"/>
    <col min="9934" max="9934" width="4.5" style="669" customWidth="1"/>
    <col min="9935" max="9935" width="11" style="669" customWidth="1"/>
    <col min="9936" max="9936" width="8" style="669" customWidth="1"/>
    <col min="9937" max="9937" width="5.375" style="669" customWidth="1"/>
    <col min="9938" max="9938" width="13.125" style="669" customWidth="1"/>
    <col min="9939" max="9939" width="12.5" style="669" customWidth="1"/>
    <col min="9940" max="9949" width="10.625" style="669" customWidth="1"/>
    <col min="9950" max="9950" width="12.25" style="669" customWidth="1"/>
    <col min="9951" max="9951" width="8.25" style="669" customWidth="1"/>
    <col min="9952" max="9952" width="10.75" style="669" customWidth="1"/>
    <col min="9953" max="9953" width="10" style="669" customWidth="1"/>
    <col min="9954" max="9954" width="12.25" style="669" customWidth="1"/>
    <col min="9955" max="9955" width="9.75" style="669" customWidth="1"/>
    <col min="9956" max="9956" width="9.125" style="669" customWidth="1"/>
    <col min="9957" max="9957" width="9" style="669"/>
    <col min="9958" max="9958" width="8.625" style="669" customWidth="1"/>
    <col min="9959" max="9959" width="9.625" style="669" customWidth="1"/>
    <col min="9960" max="9960" width="9.125" style="669" customWidth="1"/>
    <col min="9961" max="9961" width="7.625" style="669" customWidth="1"/>
    <col min="9962" max="9962" width="9.125" style="669" customWidth="1"/>
    <col min="9963" max="9963" width="14.75" style="669" customWidth="1"/>
    <col min="9964" max="9964" width="13.625" style="669" customWidth="1"/>
    <col min="9965" max="9965" width="8" style="669" customWidth="1"/>
    <col min="9966" max="9966" width="7.625" style="669" customWidth="1"/>
    <col min="9967" max="9967" width="7.125" style="669" customWidth="1"/>
    <col min="9968" max="9968" width="9.25" style="669" customWidth="1"/>
    <col min="9969" max="9969" width="7.875" style="669" customWidth="1"/>
    <col min="9970" max="9971" width="8.625" style="669" customWidth="1"/>
    <col min="9972" max="9972" width="14.625" style="669" customWidth="1"/>
    <col min="9973" max="9973" width="13.625" style="669" customWidth="1"/>
    <col min="9974" max="9974" width="8.625" style="669" customWidth="1"/>
    <col min="9975" max="9977" width="10.75" style="669" customWidth="1"/>
    <col min="9978" max="9978" width="16.875" style="669" customWidth="1"/>
    <col min="9979" max="9982" width="10.75" style="669" customWidth="1"/>
    <col min="9983" max="9983" width="12" style="669" customWidth="1"/>
    <col min="9984" max="9984" width="10.75" style="669" customWidth="1"/>
    <col min="9985" max="9985" width="8.625" style="669" customWidth="1"/>
    <col min="9986" max="9986" width="13.75" style="669" customWidth="1"/>
    <col min="9987" max="9990" width="13.625" style="669" customWidth="1"/>
    <col min="9991" max="9994" width="9" style="669" hidden="1" customWidth="1"/>
    <col min="9995" max="10189" width="9" style="669"/>
    <col min="10190" max="10190" width="4.5" style="669" customWidth="1"/>
    <col min="10191" max="10191" width="11" style="669" customWidth="1"/>
    <col min="10192" max="10192" width="8" style="669" customWidth="1"/>
    <col min="10193" max="10193" width="5.375" style="669" customWidth="1"/>
    <col min="10194" max="10194" width="13.125" style="669" customWidth="1"/>
    <col min="10195" max="10195" width="12.5" style="669" customWidth="1"/>
    <col min="10196" max="10205" width="10.625" style="669" customWidth="1"/>
    <col min="10206" max="10206" width="12.25" style="669" customWidth="1"/>
    <col min="10207" max="10207" width="8.25" style="669" customWidth="1"/>
    <col min="10208" max="10208" width="10.75" style="669" customWidth="1"/>
    <col min="10209" max="10209" width="10" style="669" customWidth="1"/>
    <col min="10210" max="10210" width="12.25" style="669" customWidth="1"/>
    <col min="10211" max="10211" width="9.75" style="669" customWidth="1"/>
    <col min="10212" max="10212" width="9.125" style="669" customWidth="1"/>
    <col min="10213" max="10213" width="9" style="669"/>
    <col min="10214" max="10214" width="8.625" style="669" customWidth="1"/>
    <col min="10215" max="10215" width="9.625" style="669" customWidth="1"/>
    <col min="10216" max="10216" width="9.125" style="669" customWidth="1"/>
    <col min="10217" max="10217" width="7.625" style="669" customWidth="1"/>
    <col min="10218" max="10218" width="9.125" style="669" customWidth="1"/>
    <col min="10219" max="10219" width="14.75" style="669" customWidth="1"/>
    <col min="10220" max="10220" width="13.625" style="669" customWidth="1"/>
    <col min="10221" max="10221" width="8" style="669" customWidth="1"/>
    <col min="10222" max="10222" width="7.625" style="669" customWidth="1"/>
    <col min="10223" max="10223" width="7.125" style="669" customWidth="1"/>
    <col min="10224" max="10224" width="9.25" style="669" customWidth="1"/>
    <col min="10225" max="10225" width="7.875" style="669" customWidth="1"/>
    <col min="10226" max="10227" width="8.625" style="669" customWidth="1"/>
    <col min="10228" max="10228" width="14.625" style="669" customWidth="1"/>
    <col min="10229" max="10229" width="13.625" style="669" customWidth="1"/>
    <col min="10230" max="10230" width="8.625" style="669" customWidth="1"/>
    <col min="10231" max="10233" width="10.75" style="669" customWidth="1"/>
    <col min="10234" max="10234" width="16.875" style="669" customWidth="1"/>
    <col min="10235" max="10238" width="10.75" style="669" customWidth="1"/>
    <col min="10239" max="10239" width="12" style="669" customWidth="1"/>
    <col min="10240" max="10240" width="10.75" style="669" customWidth="1"/>
    <col min="10241" max="10241" width="8.625" style="669" customWidth="1"/>
    <col min="10242" max="10242" width="13.75" style="669" customWidth="1"/>
    <col min="10243" max="10246" width="13.625" style="669" customWidth="1"/>
    <col min="10247" max="10250" width="9" style="669" hidden="1" customWidth="1"/>
    <col min="10251" max="10445" width="9" style="669"/>
    <col min="10446" max="10446" width="4.5" style="669" customWidth="1"/>
    <col min="10447" max="10447" width="11" style="669" customWidth="1"/>
    <col min="10448" max="10448" width="8" style="669" customWidth="1"/>
    <col min="10449" max="10449" width="5.375" style="669" customWidth="1"/>
    <col min="10450" max="10450" width="13.125" style="669" customWidth="1"/>
    <col min="10451" max="10451" width="12.5" style="669" customWidth="1"/>
    <col min="10452" max="10461" width="10.625" style="669" customWidth="1"/>
    <col min="10462" max="10462" width="12.25" style="669" customWidth="1"/>
    <col min="10463" max="10463" width="8.25" style="669" customWidth="1"/>
    <col min="10464" max="10464" width="10.75" style="669" customWidth="1"/>
    <col min="10465" max="10465" width="10" style="669" customWidth="1"/>
    <col min="10466" max="10466" width="12.25" style="669" customWidth="1"/>
    <col min="10467" max="10467" width="9.75" style="669" customWidth="1"/>
    <col min="10468" max="10468" width="9.125" style="669" customWidth="1"/>
    <col min="10469" max="10469" width="9" style="669"/>
    <col min="10470" max="10470" width="8.625" style="669" customWidth="1"/>
    <col min="10471" max="10471" width="9.625" style="669" customWidth="1"/>
    <col min="10472" max="10472" width="9.125" style="669" customWidth="1"/>
    <col min="10473" max="10473" width="7.625" style="669" customWidth="1"/>
    <col min="10474" max="10474" width="9.125" style="669" customWidth="1"/>
    <col min="10475" max="10475" width="14.75" style="669" customWidth="1"/>
    <col min="10476" max="10476" width="13.625" style="669" customWidth="1"/>
    <col min="10477" max="10477" width="8" style="669" customWidth="1"/>
    <col min="10478" max="10478" width="7.625" style="669" customWidth="1"/>
    <col min="10479" max="10479" width="7.125" style="669" customWidth="1"/>
    <col min="10480" max="10480" width="9.25" style="669" customWidth="1"/>
    <col min="10481" max="10481" width="7.875" style="669" customWidth="1"/>
    <col min="10482" max="10483" width="8.625" style="669" customWidth="1"/>
    <col min="10484" max="10484" width="14.625" style="669" customWidth="1"/>
    <col min="10485" max="10485" width="13.625" style="669" customWidth="1"/>
    <col min="10486" max="10486" width="8.625" style="669" customWidth="1"/>
    <col min="10487" max="10489" width="10.75" style="669" customWidth="1"/>
    <col min="10490" max="10490" width="16.875" style="669" customWidth="1"/>
    <col min="10491" max="10494" width="10.75" style="669" customWidth="1"/>
    <col min="10495" max="10495" width="12" style="669" customWidth="1"/>
    <col min="10496" max="10496" width="10.75" style="669" customWidth="1"/>
    <col min="10497" max="10497" width="8.625" style="669" customWidth="1"/>
    <col min="10498" max="10498" width="13.75" style="669" customWidth="1"/>
    <col min="10499" max="10502" width="13.625" style="669" customWidth="1"/>
    <col min="10503" max="10506" width="9" style="669" hidden="1" customWidth="1"/>
    <col min="10507" max="10701" width="9" style="669"/>
    <col min="10702" max="10702" width="4.5" style="669" customWidth="1"/>
    <col min="10703" max="10703" width="11" style="669" customWidth="1"/>
    <col min="10704" max="10704" width="8" style="669" customWidth="1"/>
    <col min="10705" max="10705" width="5.375" style="669" customWidth="1"/>
    <col min="10706" max="10706" width="13.125" style="669" customWidth="1"/>
    <col min="10707" max="10707" width="12.5" style="669" customWidth="1"/>
    <col min="10708" max="10717" width="10.625" style="669" customWidth="1"/>
    <col min="10718" max="10718" width="12.25" style="669" customWidth="1"/>
    <col min="10719" max="10719" width="8.25" style="669" customWidth="1"/>
    <col min="10720" max="10720" width="10.75" style="669" customWidth="1"/>
    <col min="10721" max="10721" width="10" style="669" customWidth="1"/>
    <col min="10722" max="10722" width="12.25" style="669" customWidth="1"/>
    <col min="10723" max="10723" width="9.75" style="669" customWidth="1"/>
    <col min="10724" max="10724" width="9.125" style="669" customWidth="1"/>
    <col min="10725" max="10725" width="9" style="669"/>
    <col min="10726" max="10726" width="8.625" style="669" customWidth="1"/>
    <col min="10727" max="10727" width="9.625" style="669" customWidth="1"/>
    <col min="10728" max="10728" width="9.125" style="669" customWidth="1"/>
    <col min="10729" max="10729" width="7.625" style="669" customWidth="1"/>
    <col min="10730" max="10730" width="9.125" style="669" customWidth="1"/>
    <col min="10731" max="10731" width="14.75" style="669" customWidth="1"/>
    <col min="10732" max="10732" width="13.625" style="669" customWidth="1"/>
    <col min="10733" max="10733" width="8" style="669" customWidth="1"/>
    <col min="10734" max="10734" width="7.625" style="669" customWidth="1"/>
    <col min="10735" max="10735" width="7.125" style="669" customWidth="1"/>
    <col min="10736" max="10736" width="9.25" style="669" customWidth="1"/>
    <col min="10737" max="10737" width="7.875" style="669" customWidth="1"/>
    <col min="10738" max="10739" width="8.625" style="669" customWidth="1"/>
    <col min="10740" max="10740" width="14.625" style="669" customWidth="1"/>
    <col min="10741" max="10741" width="13.625" style="669" customWidth="1"/>
    <col min="10742" max="10742" width="8.625" style="669" customWidth="1"/>
    <col min="10743" max="10745" width="10.75" style="669" customWidth="1"/>
    <col min="10746" max="10746" width="16.875" style="669" customWidth="1"/>
    <col min="10747" max="10750" width="10.75" style="669" customWidth="1"/>
    <col min="10751" max="10751" width="12" style="669" customWidth="1"/>
    <col min="10752" max="10752" width="10.75" style="669" customWidth="1"/>
    <col min="10753" max="10753" width="8.625" style="669" customWidth="1"/>
    <col min="10754" max="10754" width="13.75" style="669" customWidth="1"/>
    <col min="10755" max="10758" width="13.625" style="669" customWidth="1"/>
    <col min="10759" max="10762" width="9" style="669" hidden="1" customWidth="1"/>
    <col min="10763" max="10957" width="9" style="669"/>
    <col min="10958" max="10958" width="4.5" style="669" customWidth="1"/>
    <col min="10959" max="10959" width="11" style="669" customWidth="1"/>
    <col min="10960" max="10960" width="8" style="669" customWidth="1"/>
    <col min="10961" max="10961" width="5.375" style="669" customWidth="1"/>
    <col min="10962" max="10962" width="13.125" style="669" customWidth="1"/>
    <col min="10963" max="10963" width="12.5" style="669" customWidth="1"/>
    <col min="10964" max="10973" width="10.625" style="669" customWidth="1"/>
    <col min="10974" max="10974" width="12.25" style="669" customWidth="1"/>
    <col min="10975" max="10975" width="8.25" style="669" customWidth="1"/>
    <col min="10976" max="10976" width="10.75" style="669" customWidth="1"/>
    <col min="10977" max="10977" width="10" style="669" customWidth="1"/>
    <col min="10978" max="10978" width="12.25" style="669" customWidth="1"/>
    <col min="10979" max="10979" width="9.75" style="669" customWidth="1"/>
    <col min="10980" max="10980" width="9.125" style="669" customWidth="1"/>
    <col min="10981" max="10981" width="9" style="669"/>
    <col min="10982" max="10982" width="8.625" style="669" customWidth="1"/>
    <col min="10983" max="10983" width="9.625" style="669" customWidth="1"/>
    <col min="10984" max="10984" width="9.125" style="669" customWidth="1"/>
    <col min="10985" max="10985" width="7.625" style="669" customWidth="1"/>
    <col min="10986" max="10986" width="9.125" style="669" customWidth="1"/>
    <col min="10987" max="10987" width="14.75" style="669" customWidth="1"/>
    <col min="10988" max="10988" width="13.625" style="669" customWidth="1"/>
    <col min="10989" max="10989" width="8" style="669" customWidth="1"/>
    <col min="10990" max="10990" width="7.625" style="669" customWidth="1"/>
    <col min="10991" max="10991" width="7.125" style="669" customWidth="1"/>
    <col min="10992" max="10992" width="9.25" style="669" customWidth="1"/>
    <col min="10993" max="10993" width="7.875" style="669" customWidth="1"/>
    <col min="10994" max="10995" width="8.625" style="669" customWidth="1"/>
    <col min="10996" max="10996" width="14.625" style="669" customWidth="1"/>
    <col min="10997" max="10997" width="13.625" style="669" customWidth="1"/>
    <col min="10998" max="10998" width="8.625" style="669" customWidth="1"/>
    <col min="10999" max="11001" width="10.75" style="669" customWidth="1"/>
    <col min="11002" max="11002" width="16.875" style="669" customWidth="1"/>
    <col min="11003" max="11006" width="10.75" style="669" customWidth="1"/>
    <col min="11007" max="11007" width="12" style="669" customWidth="1"/>
    <col min="11008" max="11008" width="10.75" style="669" customWidth="1"/>
    <col min="11009" max="11009" width="8.625" style="669" customWidth="1"/>
    <col min="11010" max="11010" width="13.75" style="669" customWidth="1"/>
    <col min="11011" max="11014" width="13.625" style="669" customWidth="1"/>
    <col min="11015" max="11018" width="9" style="669" hidden="1" customWidth="1"/>
    <col min="11019" max="11213" width="9" style="669"/>
    <col min="11214" max="11214" width="4.5" style="669" customWidth="1"/>
    <col min="11215" max="11215" width="11" style="669" customWidth="1"/>
    <col min="11216" max="11216" width="8" style="669" customWidth="1"/>
    <col min="11217" max="11217" width="5.375" style="669" customWidth="1"/>
    <col min="11218" max="11218" width="13.125" style="669" customWidth="1"/>
    <col min="11219" max="11219" width="12.5" style="669" customWidth="1"/>
    <col min="11220" max="11229" width="10.625" style="669" customWidth="1"/>
    <col min="11230" max="11230" width="12.25" style="669" customWidth="1"/>
    <col min="11231" max="11231" width="8.25" style="669" customWidth="1"/>
    <col min="11232" max="11232" width="10.75" style="669" customWidth="1"/>
    <col min="11233" max="11233" width="10" style="669" customWidth="1"/>
    <col min="11234" max="11234" width="12.25" style="669" customWidth="1"/>
    <col min="11235" max="11235" width="9.75" style="669" customWidth="1"/>
    <col min="11236" max="11236" width="9.125" style="669" customWidth="1"/>
    <col min="11237" max="11237" width="9" style="669"/>
    <col min="11238" max="11238" width="8.625" style="669" customWidth="1"/>
    <col min="11239" max="11239" width="9.625" style="669" customWidth="1"/>
    <col min="11240" max="11240" width="9.125" style="669" customWidth="1"/>
    <col min="11241" max="11241" width="7.625" style="669" customWidth="1"/>
    <col min="11242" max="11242" width="9.125" style="669" customWidth="1"/>
    <col min="11243" max="11243" width="14.75" style="669" customWidth="1"/>
    <col min="11244" max="11244" width="13.625" style="669" customWidth="1"/>
    <col min="11245" max="11245" width="8" style="669" customWidth="1"/>
    <col min="11246" max="11246" width="7.625" style="669" customWidth="1"/>
    <col min="11247" max="11247" width="7.125" style="669" customWidth="1"/>
    <col min="11248" max="11248" width="9.25" style="669" customWidth="1"/>
    <col min="11249" max="11249" width="7.875" style="669" customWidth="1"/>
    <col min="11250" max="11251" width="8.625" style="669" customWidth="1"/>
    <col min="11252" max="11252" width="14.625" style="669" customWidth="1"/>
    <col min="11253" max="11253" width="13.625" style="669" customWidth="1"/>
    <col min="11254" max="11254" width="8.625" style="669" customWidth="1"/>
    <col min="11255" max="11257" width="10.75" style="669" customWidth="1"/>
    <col min="11258" max="11258" width="16.875" style="669" customWidth="1"/>
    <col min="11259" max="11262" width="10.75" style="669" customWidth="1"/>
    <col min="11263" max="11263" width="12" style="669" customWidth="1"/>
    <col min="11264" max="11264" width="10.75" style="669" customWidth="1"/>
    <col min="11265" max="11265" width="8.625" style="669" customWidth="1"/>
    <col min="11266" max="11266" width="13.75" style="669" customWidth="1"/>
    <col min="11267" max="11270" width="13.625" style="669" customWidth="1"/>
    <col min="11271" max="11274" width="9" style="669" hidden="1" customWidth="1"/>
    <col min="11275" max="11469" width="9" style="669"/>
    <col min="11470" max="11470" width="4.5" style="669" customWidth="1"/>
    <col min="11471" max="11471" width="11" style="669" customWidth="1"/>
    <col min="11472" max="11472" width="8" style="669" customWidth="1"/>
    <col min="11473" max="11473" width="5.375" style="669" customWidth="1"/>
    <col min="11474" max="11474" width="13.125" style="669" customWidth="1"/>
    <col min="11475" max="11475" width="12.5" style="669" customWidth="1"/>
    <col min="11476" max="11485" width="10.625" style="669" customWidth="1"/>
    <col min="11486" max="11486" width="12.25" style="669" customWidth="1"/>
    <col min="11487" max="11487" width="8.25" style="669" customWidth="1"/>
    <col min="11488" max="11488" width="10.75" style="669" customWidth="1"/>
    <col min="11489" max="11489" width="10" style="669" customWidth="1"/>
    <col min="11490" max="11490" width="12.25" style="669" customWidth="1"/>
    <col min="11491" max="11491" width="9.75" style="669" customWidth="1"/>
    <col min="11492" max="11492" width="9.125" style="669" customWidth="1"/>
    <col min="11493" max="11493" width="9" style="669"/>
    <col min="11494" max="11494" width="8.625" style="669" customWidth="1"/>
    <col min="11495" max="11495" width="9.625" style="669" customWidth="1"/>
    <col min="11496" max="11496" width="9.125" style="669" customWidth="1"/>
    <col min="11497" max="11497" width="7.625" style="669" customWidth="1"/>
    <col min="11498" max="11498" width="9.125" style="669" customWidth="1"/>
    <col min="11499" max="11499" width="14.75" style="669" customWidth="1"/>
    <col min="11500" max="11500" width="13.625" style="669" customWidth="1"/>
    <col min="11501" max="11501" width="8" style="669" customWidth="1"/>
    <col min="11502" max="11502" width="7.625" style="669" customWidth="1"/>
    <col min="11503" max="11503" width="7.125" style="669" customWidth="1"/>
    <col min="11504" max="11504" width="9.25" style="669" customWidth="1"/>
    <col min="11505" max="11505" width="7.875" style="669" customWidth="1"/>
    <col min="11506" max="11507" width="8.625" style="669" customWidth="1"/>
    <col min="11508" max="11508" width="14.625" style="669" customWidth="1"/>
    <col min="11509" max="11509" width="13.625" style="669" customWidth="1"/>
    <col min="11510" max="11510" width="8.625" style="669" customWidth="1"/>
    <col min="11511" max="11513" width="10.75" style="669" customWidth="1"/>
    <col min="11514" max="11514" width="16.875" style="669" customWidth="1"/>
    <col min="11515" max="11518" width="10.75" style="669" customWidth="1"/>
    <col min="11519" max="11519" width="12" style="669" customWidth="1"/>
    <col min="11520" max="11520" width="10.75" style="669" customWidth="1"/>
    <col min="11521" max="11521" width="8.625" style="669" customWidth="1"/>
    <col min="11522" max="11522" width="13.75" style="669" customWidth="1"/>
    <col min="11523" max="11526" width="13.625" style="669" customWidth="1"/>
    <col min="11527" max="11530" width="9" style="669" hidden="1" customWidth="1"/>
    <col min="11531" max="11725" width="9" style="669"/>
    <col min="11726" max="11726" width="4.5" style="669" customWidth="1"/>
    <col min="11727" max="11727" width="11" style="669" customWidth="1"/>
    <col min="11728" max="11728" width="8" style="669" customWidth="1"/>
    <col min="11729" max="11729" width="5.375" style="669" customWidth="1"/>
    <col min="11730" max="11730" width="13.125" style="669" customWidth="1"/>
    <col min="11731" max="11731" width="12.5" style="669" customWidth="1"/>
    <col min="11732" max="11741" width="10.625" style="669" customWidth="1"/>
    <col min="11742" max="11742" width="12.25" style="669" customWidth="1"/>
    <col min="11743" max="11743" width="8.25" style="669" customWidth="1"/>
    <col min="11744" max="11744" width="10.75" style="669" customWidth="1"/>
    <col min="11745" max="11745" width="10" style="669" customWidth="1"/>
    <col min="11746" max="11746" width="12.25" style="669" customWidth="1"/>
    <col min="11747" max="11747" width="9.75" style="669" customWidth="1"/>
    <col min="11748" max="11748" width="9.125" style="669" customWidth="1"/>
    <col min="11749" max="11749" width="9" style="669"/>
    <col min="11750" max="11750" width="8.625" style="669" customWidth="1"/>
    <col min="11751" max="11751" width="9.625" style="669" customWidth="1"/>
    <col min="11752" max="11752" width="9.125" style="669" customWidth="1"/>
    <col min="11753" max="11753" width="7.625" style="669" customWidth="1"/>
    <col min="11754" max="11754" width="9.125" style="669" customWidth="1"/>
    <col min="11755" max="11755" width="14.75" style="669" customWidth="1"/>
    <col min="11756" max="11756" width="13.625" style="669" customWidth="1"/>
    <col min="11757" max="11757" width="8" style="669" customWidth="1"/>
    <col min="11758" max="11758" width="7.625" style="669" customWidth="1"/>
    <col min="11759" max="11759" width="7.125" style="669" customWidth="1"/>
    <col min="11760" max="11760" width="9.25" style="669" customWidth="1"/>
    <col min="11761" max="11761" width="7.875" style="669" customWidth="1"/>
    <col min="11762" max="11763" width="8.625" style="669" customWidth="1"/>
    <col min="11764" max="11764" width="14.625" style="669" customWidth="1"/>
    <col min="11765" max="11765" width="13.625" style="669" customWidth="1"/>
    <col min="11766" max="11766" width="8.625" style="669" customWidth="1"/>
    <col min="11767" max="11769" width="10.75" style="669" customWidth="1"/>
    <col min="11770" max="11770" width="16.875" style="669" customWidth="1"/>
    <col min="11771" max="11774" width="10.75" style="669" customWidth="1"/>
    <col min="11775" max="11775" width="12" style="669" customWidth="1"/>
    <col min="11776" max="11776" width="10.75" style="669" customWidth="1"/>
    <col min="11777" max="11777" width="8.625" style="669" customWidth="1"/>
    <col min="11778" max="11778" width="13.75" style="669" customWidth="1"/>
    <col min="11779" max="11782" width="13.625" style="669" customWidth="1"/>
    <col min="11783" max="11786" width="9" style="669" hidden="1" customWidth="1"/>
    <col min="11787" max="11981" width="9" style="669"/>
    <col min="11982" max="11982" width="4.5" style="669" customWidth="1"/>
    <col min="11983" max="11983" width="11" style="669" customWidth="1"/>
    <col min="11984" max="11984" width="8" style="669" customWidth="1"/>
    <col min="11985" max="11985" width="5.375" style="669" customWidth="1"/>
    <col min="11986" max="11986" width="13.125" style="669" customWidth="1"/>
    <col min="11987" max="11987" width="12.5" style="669" customWidth="1"/>
    <col min="11988" max="11997" width="10.625" style="669" customWidth="1"/>
    <col min="11998" max="11998" width="12.25" style="669" customWidth="1"/>
    <col min="11999" max="11999" width="8.25" style="669" customWidth="1"/>
    <col min="12000" max="12000" width="10.75" style="669" customWidth="1"/>
    <col min="12001" max="12001" width="10" style="669" customWidth="1"/>
    <col min="12002" max="12002" width="12.25" style="669" customWidth="1"/>
    <col min="12003" max="12003" width="9.75" style="669" customWidth="1"/>
    <col min="12004" max="12004" width="9.125" style="669" customWidth="1"/>
    <col min="12005" max="12005" width="9" style="669"/>
    <col min="12006" max="12006" width="8.625" style="669" customWidth="1"/>
    <col min="12007" max="12007" width="9.625" style="669" customWidth="1"/>
    <col min="12008" max="12008" width="9.125" style="669" customWidth="1"/>
    <col min="12009" max="12009" width="7.625" style="669" customWidth="1"/>
    <col min="12010" max="12010" width="9.125" style="669" customWidth="1"/>
    <col min="12011" max="12011" width="14.75" style="669" customWidth="1"/>
    <col min="12012" max="12012" width="13.625" style="669" customWidth="1"/>
    <col min="12013" max="12013" width="8" style="669" customWidth="1"/>
    <col min="12014" max="12014" width="7.625" style="669" customWidth="1"/>
    <col min="12015" max="12015" width="7.125" style="669" customWidth="1"/>
    <col min="12016" max="12016" width="9.25" style="669" customWidth="1"/>
    <col min="12017" max="12017" width="7.875" style="669" customWidth="1"/>
    <col min="12018" max="12019" width="8.625" style="669" customWidth="1"/>
    <col min="12020" max="12020" width="14.625" style="669" customWidth="1"/>
    <col min="12021" max="12021" width="13.625" style="669" customWidth="1"/>
    <col min="12022" max="12022" width="8.625" style="669" customWidth="1"/>
    <col min="12023" max="12025" width="10.75" style="669" customWidth="1"/>
    <col min="12026" max="12026" width="16.875" style="669" customWidth="1"/>
    <col min="12027" max="12030" width="10.75" style="669" customWidth="1"/>
    <col min="12031" max="12031" width="12" style="669" customWidth="1"/>
    <col min="12032" max="12032" width="10.75" style="669" customWidth="1"/>
    <col min="12033" max="12033" width="8.625" style="669" customWidth="1"/>
    <col min="12034" max="12034" width="13.75" style="669" customWidth="1"/>
    <col min="12035" max="12038" width="13.625" style="669" customWidth="1"/>
    <col min="12039" max="12042" width="9" style="669" hidden="1" customWidth="1"/>
    <col min="12043" max="12237" width="9" style="669"/>
    <col min="12238" max="12238" width="4.5" style="669" customWidth="1"/>
    <col min="12239" max="12239" width="11" style="669" customWidth="1"/>
    <col min="12240" max="12240" width="8" style="669" customWidth="1"/>
    <col min="12241" max="12241" width="5.375" style="669" customWidth="1"/>
    <col min="12242" max="12242" width="13.125" style="669" customWidth="1"/>
    <col min="12243" max="12243" width="12.5" style="669" customWidth="1"/>
    <col min="12244" max="12253" width="10.625" style="669" customWidth="1"/>
    <col min="12254" max="12254" width="12.25" style="669" customWidth="1"/>
    <col min="12255" max="12255" width="8.25" style="669" customWidth="1"/>
    <col min="12256" max="12256" width="10.75" style="669" customWidth="1"/>
    <col min="12257" max="12257" width="10" style="669" customWidth="1"/>
    <col min="12258" max="12258" width="12.25" style="669" customWidth="1"/>
    <col min="12259" max="12259" width="9.75" style="669" customWidth="1"/>
    <col min="12260" max="12260" width="9.125" style="669" customWidth="1"/>
    <col min="12261" max="12261" width="9" style="669"/>
    <col min="12262" max="12262" width="8.625" style="669" customWidth="1"/>
    <col min="12263" max="12263" width="9.625" style="669" customWidth="1"/>
    <col min="12264" max="12264" width="9.125" style="669" customWidth="1"/>
    <col min="12265" max="12265" width="7.625" style="669" customWidth="1"/>
    <col min="12266" max="12266" width="9.125" style="669" customWidth="1"/>
    <col min="12267" max="12267" width="14.75" style="669" customWidth="1"/>
    <col min="12268" max="12268" width="13.625" style="669" customWidth="1"/>
    <col min="12269" max="12269" width="8" style="669" customWidth="1"/>
    <col min="12270" max="12270" width="7.625" style="669" customWidth="1"/>
    <col min="12271" max="12271" width="7.125" style="669" customWidth="1"/>
    <col min="12272" max="12272" width="9.25" style="669" customWidth="1"/>
    <col min="12273" max="12273" width="7.875" style="669" customWidth="1"/>
    <col min="12274" max="12275" width="8.625" style="669" customWidth="1"/>
    <col min="12276" max="12276" width="14.625" style="669" customWidth="1"/>
    <col min="12277" max="12277" width="13.625" style="669" customWidth="1"/>
    <col min="12278" max="12278" width="8.625" style="669" customWidth="1"/>
    <col min="12279" max="12281" width="10.75" style="669" customWidth="1"/>
    <col min="12282" max="12282" width="16.875" style="669" customWidth="1"/>
    <col min="12283" max="12286" width="10.75" style="669" customWidth="1"/>
    <col min="12287" max="12287" width="12" style="669" customWidth="1"/>
    <col min="12288" max="12288" width="10.75" style="669" customWidth="1"/>
    <col min="12289" max="12289" width="8.625" style="669" customWidth="1"/>
    <col min="12290" max="12290" width="13.75" style="669" customWidth="1"/>
    <col min="12291" max="12294" width="13.625" style="669" customWidth="1"/>
    <col min="12295" max="12298" width="9" style="669" hidden="1" customWidth="1"/>
    <col min="12299" max="12493" width="9" style="669"/>
    <col min="12494" max="12494" width="4.5" style="669" customWidth="1"/>
    <col min="12495" max="12495" width="11" style="669" customWidth="1"/>
    <col min="12496" max="12496" width="8" style="669" customWidth="1"/>
    <col min="12497" max="12497" width="5.375" style="669" customWidth="1"/>
    <col min="12498" max="12498" width="13.125" style="669" customWidth="1"/>
    <col min="12499" max="12499" width="12.5" style="669" customWidth="1"/>
    <col min="12500" max="12509" width="10.625" style="669" customWidth="1"/>
    <col min="12510" max="12510" width="12.25" style="669" customWidth="1"/>
    <col min="12511" max="12511" width="8.25" style="669" customWidth="1"/>
    <col min="12512" max="12512" width="10.75" style="669" customWidth="1"/>
    <col min="12513" max="12513" width="10" style="669" customWidth="1"/>
    <col min="12514" max="12514" width="12.25" style="669" customWidth="1"/>
    <col min="12515" max="12515" width="9.75" style="669" customWidth="1"/>
    <col min="12516" max="12516" width="9.125" style="669" customWidth="1"/>
    <col min="12517" max="12517" width="9" style="669"/>
    <col min="12518" max="12518" width="8.625" style="669" customWidth="1"/>
    <col min="12519" max="12519" width="9.625" style="669" customWidth="1"/>
    <col min="12520" max="12520" width="9.125" style="669" customWidth="1"/>
    <col min="12521" max="12521" width="7.625" style="669" customWidth="1"/>
    <col min="12522" max="12522" width="9.125" style="669" customWidth="1"/>
    <col min="12523" max="12523" width="14.75" style="669" customWidth="1"/>
    <col min="12524" max="12524" width="13.625" style="669" customWidth="1"/>
    <col min="12525" max="12525" width="8" style="669" customWidth="1"/>
    <col min="12526" max="12526" width="7.625" style="669" customWidth="1"/>
    <col min="12527" max="12527" width="7.125" style="669" customWidth="1"/>
    <col min="12528" max="12528" width="9.25" style="669" customWidth="1"/>
    <col min="12529" max="12529" width="7.875" style="669" customWidth="1"/>
    <col min="12530" max="12531" width="8.625" style="669" customWidth="1"/>
    <col min="12532" max="12532" width="14.625" style="669" customWidth="1"/>
    <col min="12533" max="12533" width="13.625" style="669" customWidth="1"/>
    <col min="12534" max="12534" width="8.625" style="669" customWidth="1"/>
    <col min="12535" max="12537" width="10.75" style="669" customWidth="1"/>
    <col min="12538" max="12538" width="16.875" style="669" customWidth="1"/>
    <col min="12539" max="12542" width="10.75" style="669" customWidth="1"/>
    <col min="12543" max="12543" width="12" style="669" customWidth="1"/>
    <col min="12544" max="12544" width="10.75" style="669" customWidth="1"/>
    <col min="12545" max="12545" width="8.625" style="669" customWidth="1"/>
    <col min="12546" max="12546" width="13.75" style="669" customWidth="1"/>
    <col min="12547" max="12550" width="13.625" style="669" customWidth="1"/>
    <col min="12551" max="12554" width="9" style="669" hidden="1" customWidth="1"/>
    <col min="12555" max="12749" width="9" style="669"/>
    <col min="12750" max="12750" width="4.5" style="669" customWidth="1"/>
    <col min="12751" max="12751" width="11" style="669" customWidth="1"/>
    <col min="12752" max="12752" width="8" style="669" customWidth="1"/>
    <col min="12753" max="12753" width="5.375" style="669" customWidth="1"/>
    <col min="12754" max="12754" width="13.125" style="669" customWidth="1"/>
    <col min="12755" max="12755" width="12.5" style="669" customWidth="1"/>
    <col min="12756" max="12765" width="10.625" style="669" customWidth="1"/>
    <col min="12766" max="12766" width="12.25" style="669" customWidth="1"/>
    <col min="12767" max="12767" width="8.25" style="669" customWidth="1"/>
    <col min="12768" max="12768" width="10.75" style="669" customWidth="1"/>
    <col min="12769" max="12769" width="10" style="669" customWidth="1"/>
    <col min="12770" max="12770" width="12.25" style="669" customWidth="1"/>
    <col min="12771" max="12771" width="9.75" style="669" customWidth="1"/>
    <col min="12772" max="12772" width="9.125" style="669" customWidth="1"/>
    <col min="12773" max="12773" width="9" style="669"/>
    <col min="12774" max="12774" width="8.625" style="669" customWidth="1"/>
    <col min="12775" max="12775" width="9.625" style="669" customWidth="1"/>
    <col min="12776" max="12776" width="9.125" style="669" customWidth="1"/>
    <col min="12777" max="12777" width="7.625" style="669" customWidth="1"/>
    <col min="12778" max="12778" width="9.125" style="669" customWidth="1"/>
    <col min="12779" max="12779" width="14.75" style="669" customWidth="1"/>
    <col min="12780" max="12780" width="13.625" style="669" customWidth="1"/>
    <col min="12781" max="12781" width="8" style="669" customWidth="1"/>
    <col min="12782" max="12782" width="7.625" style="669" customWidth="1"/>
    <col min="12783" max="12783" width="7.125" style="669" customWidth="1"/>
    <col min="12784" max="12784" width="9.25" style="669" customWidth="1"/>
    <col min="12785" max="12785" width="7.875" style="669" customWidth="1"/>
    <col min="12786" max="12787" width="8.625" style="669" customWidth="1"/>
    <col min="12788" max="12788" width="14.625" style="669" customWidth="1"/>
    <col min="12789" max="12789" width="13.625" style="669" customWidth="1"/>
    <col min="12790" max="12790" width="8.625" style="669" customWidth="1"/>
    <col min="12791" max="12793" width="10.75" style="669" customWidth="1"/>
    <col min="12794" max="12794" width="16.875" style="669" customWidth="1"/>
    <col min="12795" max="12798" width="10.75" style="669" customWidth="1"/>
    <col min="12799" max="12799" width="12" style="669" customWidth="1"/>
    <col min="12800" max="12800" width="10.75" style="669" customWidth="1"/>
    <col min="12801" max="12801" width="8.625" style="669" customWidth="1"/>
    <col min="12802" max="12802" width="13.75" style="669" customWidth="1"/>
    <col min="12803" max="12806" width="13.625" style="669" customWidth="1"/>
    <col min="12807" max="12810" width="9" style="669" hidden="1" customWidth="1"/>
    <col min="12811" max="13005" width="9" style="669"/>
    <col min="13006" max="13006" width="4.5" style="669" customWidth="1"/>
    <col min="13007" max="13007" width="11" style="669" customWidth="1"/>
    <col min="13008" max="13008" width="8" style="669" customWidth="1"/>
    <col min="13009" max="13009" width="5.375" style="669" customWidth="1"/>
    <col min="13010" max="13010" width="13.125" style="669" customWidth="1"/>
    <col min="13011" max="13011" width="12.5" style="669" customWidth="1"/>
    <col min="13012" max="13021" width="10.625" style="669" customWidth="1"/>
    <col min="13022" max="13022" width="12.25" style="669" customWidth="1"/>
    <col min="13023" max="13023" width="8.25" style="669" customWidth="1"/>
    <col min="13024" max="13024" width="10.75" style="669" customWidth="1"/>
    <col min="13025" max="13025" width="10" style="669" customWidth="1"/>
    <col min="13026" max="13026" width="12.25" style="669" customWidth="1"/>
    <col min="13027" max="13027" width="9.75" style="669" customWidth="1"/>
    <col min="13028" max="13028" width="9.125" style="669" customWidth="1"/>
    <col min="13029" max="13029" width="9" style="669"/>
    <col min="13030" max="13030" width="8.625" style="669" customWidth="1"/>
    <col min="13031" max="13031" width="9.625" style="669" customWidth="1"/>
    <col min="13032" max="13032" width="9.125" style="669" customWidth="1"/>
    <col min="13033" max="13033" width="7.625" style="669" customWidth="1"/>
    <col min="13034" max="13034" width="9.125" style="669" customWidth="1"/>
    <col min="13035" max="13035" width="14.75" style="669" customWidth="1"/>
    <col min="13036" max="13036" width="13.625" style="669" customWidth="1"/>
    <col min="13037" max="13037" width="8" style="669" customWidth="1"/>
    <col min="13038" max="13038" width="7.625" style="669" customWidth="1"/>
    <col min="13039" max="13039" width="7.125" style="669" customWidth="1"/>
    <col min="13040" max="13040" width="9.25" style="669" customWidth="1"/>
    <col min="13041" max="13041" width="7.875" style="669" customWidth="1"/>
    <col min="13042" max="13043" width="8.625" style="669" customWidth="1"/>
    <col min="13044" max="13044" width="14.625" style="669" customWidth="1"/>
    <col min="13045" max="13045" width="13.625" style="669" customWidth="1"/>
    <col min="13046" max="13046" width="8.625" style="669" customWidth="1"/>
    <col min="13047" max="13049" width="10.75" style="669" customWidth="1"/>
    <col min="13050" max="13050" width="16.875" style="669" customWidth="1"/>
    <col min="13051" max="13054" width="10.75" style="669" customWidth="1"/>
    <col min="13055" max="13055" width="12" style="669" customWidth="1"/>
    <col min="13056" max="13056" width="10.75" style="669" customWidth="1"/>
    <col min="13057" max="13057" width="8.625" style="669" customWidth="1"/>
    <col min="13058" max="13058" width="13.75" style="669" customWidth="1"/>
    <col min="13059" max="13062" width="13.625" style="669" customWidth="1"/>
    <col min="13063" max="13066" width="9" style="669" hidden="1" customWidth="1"/>
    <col min="13067" max="13261" width="9" style="669"/>
    <col min="13262" max="13262" width="4.5" style="669" customWidth="1"/>
    <col min="13263" max="13263" width="11" style="669" customWidth="1"/>
    <col min="13264" max="13264" width="8" style="669" customWidth="1"/>
    <col min="13265" max="13265" width="5.375" style="669" customWidth="1"/>
    <col min="13266" max="13266" width="13.125" style="669" customWidth="1"/>
    <col min="13267" max="13267" width="12.5" style="669" customWidth="1"/>
    <col min="13268" max="13277" width="10.625" style="669" customWidth="1"/>
    <col min="13278" max="13278" width="12.25" style="669" customWidth="1"/>
    <col min="13279" max="13279" width="8.25" style="669" customWidth="1"/>
    <col min="13280" max="13280" width="10.75" style="669" customWidth="1"/>
    <col min="13281" max="13281" width="10" style="669" customWidth="1"/>
    <col min="13282" max="13282" width="12.25" style="669" customWidth="1"/>
    <col min="13283" max="13283" width="9.75" style="669" customWidth="1"/>
    <col min="13284" max="13284" width="9.125" style="669" customWidth="1"/>
    <col min="13285" max="13285" width="9" style="669"/>
    <col min="13286" max="13286" width="8.625" style="669" customWidth="1"/>
    <col min="13287" max="13287" width="9.625" style="669" customWidth="1"/>
    <col min="13288" max="13288" width="9.125" style="669" customWidth="1"/>
    <col min="13289" max="13289" width="7.625" style="669" customWidth="1"/>
    <col min="13290" max="13290" width="9.125" style="669" customWidth="1"/>
    <col min="13291" max="13291" width="14.75" style="669" customWidth="1"/>
    <col min="13292" max="13292" width="13.625" style="669" customWidth="1"/>
    <col min="13293" max="13293" width="8" style="669" customWidth="1"/>
    <col min="13294" max="13294" width="7.625" style="669" customWidth="1"/>
    <col min="13295" max="13295" width="7.125" style="669" customWidth="1"/>
    <col min="13296" max="13296" width="9.25" style="669" customWidth="1"/>
    <col min="13297" max="13297" width="7.875" style="669" customWidth="1"/>
    <col min="13298" max="13299" width="8.625" style="669" customWidth="1"/>
    <col min="13300" max="13300" width="14.625" style="669" customWidth="1"/>
    <col min="13301" max="13301" width="13.625" style="669" customWidth="1"/>
    <col min="13302" max="13302" width="8.625" style="669" customWidth="1"/>
    <col min="13303" max="13305" width="10.75" style="669" customWidth="1"/>
    <col min="13306" max="13306" width="16.875" style="669" customWidth="1"/>
    <col min="13307" max="13310" width="10.75" style="669" customWidth="1"/>
    <col min="13311" max="13311" width="12" style="669" customWidth="1"/>
    <col min="13312" max="13312" width="10.75" style="669" customWidth="1"/>
    <col min="13313" max="13313" width="8.625" style="669" customWidth="1"/>
    <col min="13314" max="13314" width="13.75" style="669" customWidth="1"/>
    <col min="13315" max="13318" width="13.625" style="669" customWidth="1"/>
    <col min="13319" max="13322" width="9" style="669" hidden="1" customWidth="1"/>
    <col min="13323" max="13517" width="9" style="669"/>
    <col min="13518" max="13518" width="4.5" style="669" customWidth="1"/>
    <col min="13519" max="13519" width="11" style="669" customWidth="1"/>
    <col min="13520" max="13520" width="8" style="669" customWidth="1"/>
    <col min="13521" max="13521" width="5.375" style="669" customWidth="1"/>
    <col min="13522" max="13522" width="13.125" style="669" customWidth="1"/>
    <col min="13523" max="13523" width="12.5" style="669" customWidth="1"/>
    <col min="13524" max="13533" width="10.625" style="669" customWidth="1"/>
    <col min="13534" max="13534" width="12.25" style="669" customWidth="1"/>
    <col min="13535" max="13535" width="8.25" style="669" customWidth="1"/>
    <col min="13536" max="13536" width="10.75" style="669" customWidth="1"/>
    <col min="13537" max="13537" width="10" style="669" customWidth="1"/>
    <col min="13538" max="13538" width="12.25" style="669" customWidth="1"/>
    <col min="13539" max="13539" width="9.75" style="669" customWidth="1"/>
    <col min="13540" max="13540" width="9.125" style="669" customWidth="1"/>
    <col min="13541" max="13541" width="9" style="669"/>
    <col min="13542" max="13542" width="8.625" style="669" customWidth="1"/>
    <col min="13543" max="13543" width="9.625" style="669" customWidth="1"/>
    <col min="13544" max="13544" width="9.125" style="669" customWidth="1"/>
    <col min="13545" max="13545" width="7.625" style="669" customWidth="1"/>
    <col min="13546" max="13546" width="9.125" style="669" customWidth="1"/>
    <col min="13547" max="13547" width="14.75" style="669" customWidth="1"/>
    <col min="13548" max="13548" width="13.625" style="669" customWidth="1"/>
    <col min="13549" max="13549" width="8" style="669" customWidth="1"/>
    <col min="13550" max="13550" width="7.625" style="669" customWidth="1"/>
    <col min="13551" max="13551" width="7.125" style="669" customWidth="1"/>
    <col min="13552" max="13552" width="9.25" style="669" customWidth="1"/>
    <col min="13553" max="13553" width="7.875" style="669" customWidth="1"/>
    <col min="13554" max="13555" width="8.625" style="669" customWidth="1"/>
    <col min="13556" max="13556" width="14.625" style="669" customWidth="1"/>
    <col min="13557" max="13557" width="13.625" style="669" customWidth="1"/>
    <col min="13558" max="13558" width="8.625" style="669" customWidth="1"/>
    <col min="13559" max="13561" width="10.75" style="669" customWidth="1"/>
    <col min="13562" max="13562" width="16.875" style="669" customWidth="1"/>
    <col min="13563" max="13566" width="10.75" style="669" customWidth="1"/>
    <col min="13567" max="13567" width="12" style="669" customWidth="1"/>
    <col min="13568" max="13568" width="10.75" style="669" customWidth="1"/>
    <col min="13569" max="13569" width="8.625" style="669" customWidth="1"/>
    <col min="13570" max="13570" width="13.75" style="669" customWidth="1"/>
    <col min="13571" max="13574" width="13.625" style="669" customWidth="1"/>
    <col min="13575" max="13578" width="9" style="669" hidden="1" customWidth="1"/>
    <col min="13579" max="13773" width="9" style="669"/>
    <col min="13774" max="13774" width="4.5" style="669" customWidth="1"/>
    <col min="13775" max="13775" width="11" style="669" customWidth="1"/>
    <col min="13776" max="13776" width="8" style="669" customWidth="1"/>
    <col min="13777" max="13777" width="5.375" style="669" customWidth="1"/>
    <col min="13778" max="13778" width="13.125" style="669" customWidth="1"/>
    <col min="13779" max="13779" width="12.5" style="669" customWidth="1"/>
    <col min="13780" max="13789" width="10.625" style="669" customWidth="1"/>
    <col min="13790" max="13790" width="12.25" style="669" customWidth="1"/>
    <col min="13791" max="13791" width="8.25" style="669" customWidth="1"/>
    <col min="13792" max="13792" width="10.75" style="669" customWidth="1"/>
    <col min="13793" max="13793" width="10" style="669" customWidth="1"/>
    <col min="13794" max="13794" width="12.25" style="669" customWidth="1"/>
    <col min="13795" max="13795" width="9.75" style="669" customWidth="1"/>
    <col min="13796" max="13796" width="9.125" style="669" customWidth="1"/>
    <col min="13797" max="13797" width="9" style="669"/>
    <col min="13798" max="13798" width="8.625" style="669" customWidth="1"/>
    <col min="13799" max="13799" width="9.625" style="669" customWidth="1"/>
    <col min="13800" max="13800" width="9.125" style="669" customWidth="1"/>
    <col min="13801" max="13801" width="7.625" style="669" customWidth="1"/>
    <col min="13802" max="13802" width="9.125" style="669" customWidth="1"/>
    <col min="13803" max="13803" width="14.75" style="669" customWidth="1"/>
    <col min="13804" max="13804" width="13.625" style="669" customWidth="1"/>
    <col min="13805" max="13805" width="8" style="669" customWidth="1"/>
    <col min="13806" max="13806" width="7.625" style="669" customWidth="1"/>
    <col min="13807" max="13807" width="7.125" style="669" customWidth="1"/>
    <col min="13808" max="13808" width="9.25" style="669" customWidth="1"/>
    <col min="13809" max="13809" width="7.875" style="669" customWidth="1"/>
    <col min="13810" max="13811" width="8.625" style="669" customWidth="1"/>
    <col min="13812" max="13812" width="14.625" style="669" customWidth="1"/>
    <col min="13813" max="13813" width="13.625" style="669" customWidth="1"/>
    <col min="13814" max="13814" width="8.625" style="669" customWidth="1"/>
    <col min="13815" max="13817" width="10.75" style="669" customWidth="1"/>
    <col min="13818" max="13818" width="16.875" style="669" customWidth="1"/>
    <col min="13819" max="13822" width="10.75" style="669" customWidth="1"/>
    <col min="13823" max="13823" width="12" style="669" customWidth="1"/>
    <col min="13824" max="13824" width="10.75" style="669" customWidth="1"/>
    <col min="13825" max="13825" width="8.625" style="669" customWidth="1"/>
    <col min="13826" max="13826" width="13.75" style="669" customWidth="1"/>
    <col min="13827" max="13830" width="13.625" style="669" customWidth="1"/>
    <col min="13831" max="13834" width="9" style="669" hidden="1" customWidth="1"/>
    <col min="13835" max="14029" width="9" style="669"/>
    <col min="14030" max="14030" width="4.5" style="669" customWidth="1"/>
    <col min="14031" max="14031" width="11" style="669" customWidth="1"/>
    <col min="14032" max="14032" width="8" style="669" customWidth="1"/>
    <col min="14033" max="14033" width="5.375" style="669" customWidth="1"/>
    <col min="14034" max="14034" width="13.125" style="669" customWidth="1"/>
    <col min="14035" max="14035" width="12.5" style="669" customWidth="1"/>
    <col min="14036" max="14045" width="10.625" style="669" customWidth="1"/>
    <col min="14046" max="14046" width="12.25" style="669" customWidth="1"/>
    <col min="14047" max="14047" width="8.25" style="669" customWidth="1"/>
    <col min="14048" max="14048" width="10.75" style="669" customWidth="1"/>
    <col min="14049" max="14049" width="10" style="669" customWidth="1"/>
    <col min="14050" max="14050" width="12.25" style="669" customWidth="1"/>
    <col min="14051" max="14051" width="9.75" style="669" customWidth="1"/>
    <col min="14052" max="14052" width="9.125" style="669" customWidth="1"/>
    <col min="14053" max="14053" width="9" style="669"/>
    <col min="14054" max="14054" width="8.625" style="669" customWidth="1"/>
    <col min="14055" max="14055" width="9.625" style="669" customWidth="1"/>
    <col min="14056" max="14056" width="9.125" style="669" customWidth="1"/>
    <col min="14057" max="14057" width="7.625" style="669" customWidth="1"/>
    <col min="14058" max="14058" width="9.125" style="669" customWidth="1"/>
    <col min="14059" max="14059" width="14.75" style="669" customWidth="1"/>
    <col min="14060" max="14060" width="13.625" style="669" customWidth="1"/>
    <col min="14061" max="14061" width="8" style="669" customWidth="1"/>
    <col min="14062" max="14062" width="7.625" style="669" customWidth="1"/>
    <col min="14063" max="14063" width="7.125" style="669" customWidth="1"/>
    <col min="14064" max="14064" width="9.25" style="669" customWidth="1"/>
    <col min="14065" max="14065" width="7.875" style="669" customWidth="1"/>
    <col min="14066" max="14067" width="8.625" style="669" customWidth="1"/>
    <col min="14068" max="14068" width="14.625" style="669" customWidth="1"/>
    <col min="14069" max="14069" width="13.625" style="669" customWidth="1"/>
    <col min="14070" max="14070" width="8.625" style="669" customWidth="1"/>
    <col min="14071" max="14073" width="10.75" style="669" customWidth="1"/>
    <col min="14074" max="14074" width="16.875" style="669" customWidth="1"/>
    <col min="14075" max="14078" width="10.75" style="669" customWidth="1"/>
    <col min="14079" max="14079" width="12" style="669" customWidth="1"/>
    <col min="14080" max="14080" width="10.75" style="669" customWidth="1"/>
    <col min="14081" max="14081" width="8.625" style="669" customWidth="1"/>
    <col min="14082" max="14082" width="13.75" style="669" customWidth="1"/>
    <col min="14083" max="14086" width="13.625" style="669" customWidth="1"/>
    <col min="14087" max="14090" width="9" style="669" hidden="1" customWidth="1"/>
    <col min="14091" max="14285" width="9" style="669"/>
    <col min="14286" max="14286" width="4.5" style="669" customWidth="1"/>
    <col min="14287" max="14287" width="11" style="669" customWidth="1"/>
    <col min="14288" max="14288" width="8" style="669" customWidth="1"/>
    <col min="14289" max="14289" width="5.375" style="669" customWidth="1"/>
    <col min="14290" max="14290" width="13.125" style="669" customWidth="1"/>
    <col min="14291" max="14291" width="12.5" style="669" customWidth="1"/>
    <col min="14292" max="14301" width="10.625" style="669" customWidth="1"/>
    <col min="14302" max="14302" width="12.25" style="669" customWidth="1"/>
    <col min="14303" max="14303" width="8.25" style="669" customWidth="1"/>
    <col min="14304" max="14304" width="10.75" style="669" customWidth="1"/>
    <col min="14305" max="14305" width="10" style="669" customWidth="1"/>
    <col min="14306" max="14306" width="12.25" style="669" customWidth="1"/>
    <col min="14307" max="14307" width="9.75" style="669" customWidth="1"/>
    <col min="14308" max="14308" width="9.125" style="669" customWidth="1"/>
    <col min="14309" max="14309" width="9" style="669"/>
    <col min="14310" max="14310" width="8.625" style="669" customWidth="1"/>
    <col min="14311" max="14311" width="9.625" style="669" customWidth="1"/>
    <col min="14312" max="14312" width="9.125" style="669" customWidth="1"/>
    <col min="14313" max="14313" width="7.625" style="669" customWidth="1"/>
    <col min="14314" max="14314" width="9.125" style="669" customWidth="1"/>
    <col min="14315" max="14315" width="14.75" style="669" customWidth="1"/>
    <col min="14316" max="14316" width="13.625" style="669" customWidth="1"/>
    <col min="14317" max="14317" width="8" style="669" customWidth="1"/>
    <col min="14318" max="14318" width="7.625" style="669" customWidth="1"/>
    <col min="14319" max="14319" width="7.125" style="669" customWidth="1"/>
    <col min="14320" max="14320" width="9.25" style="669" customWidth="1"/>
    <col min="14321" max="14321" width="7.875" style="669" customWidth="1"/>
    <col min="14322" max="14323" width="8.625" style="669" customWidth="1"/>
    <col min="14324" max="14324" width="14.625" style="669" customWidth="1"/>
    <col min="14325" max="14325" width="13.625" style="669" customWidth="1"/>
    <col min="14326" max="14326" width="8.625" style="669" customWidth="1"/>
    <col min="14327" max="14329" width="10.75" style="669" customWidth="1"/>
    <col min="14330" max="14330" width="16.875" style="669" customWidth="1"/>
    <col min="14331" max="14334" width="10.75" style="669" customWidth="1"/>
    <col min="14335" max="14335" width="12" style="669" customWidth="1"/>
    <col min="14336" max="14336" width="10.75" style="669" customWidth="1"/>
    <col min="14337" max="14337" width="8.625" style="669" customWidth="1"/>
    <col min="14338" max="14338" width="13.75" style="669" customWidth="1"/>
    <col min="14339" max="14342" width="13.625" style="669" customWidth="1"/>
    <col min="14343" max="14346" width="9" style="669" hidden="1" customWidth="1"/>
    <col min="14347" max="14541" width="9" style="669"/>
    <col min="14542" max="14542" width="4.5" style="669" customWidth="1"/>
    <col min="14543" max="14543" width="11" style="669" customWidth="1"/>
    <col min="14544" max="14544" width="8" style="669" customWidth="1"/>
    <col min="14545" max="14545" width="5.375" style="669" customWidth="1"/>
    <col min="14546" max="14546" width="13.125" style="669" customWidth="1"/>
    <col min="14547" max="14547" width="12.5" style="669" customWidth="1"/>
    <col min="14548" max="14557" width="10.625" style="669" customWidth="1"/>
    <col min="14558" max="14558" width="12.25" style="669" customWidth="1"/>
    <col min="14559" max="14559" width="8.25" style="669" customWidth="1"/>
    <col min="14560" max="14560" width="10.75" style="669" customWidth="1"/>
    <col min="14561" max="14561" width="10" style="669" customWidth="1"/>
    <col min="14562" max="14562" width="12.25" style="669" customWidth="1"/>
    <col min="14563" max="14563" width="9.75" style="669" customWidth="1"/>
    <col min="14564" max="14564" width="9.125" style="669" customWidth="1"/>
    <col min="14565" max="14565" width="9" style="669"/>
    <col min="14566" max="14566" width="8.625" style="669" customWidth="1"/>
    <col min="14567" max="14567" width="9.625" style="669" customWidth="1"/>
    <col min="14568" max="14568" width="9.125" style="669" customWidth="1"/>
    <col min="14569" max="14569" width="7.625" style="669" customWidth="1"/>
    <col min="14570" max="14570" width="9.125" style="669" customWidth="1"/>
    <col min="14571" max="14571" width="14.75" style="669" customWidth="1"/>
    <col min="14572" max="14572" width="13.625" style="669" customWidth="1"/>
    <col min="14573" max="14573" width="8" style="669" customWidth="1"/>
    <col min="14574" max="14574" width="7.625" style="669" customWidth="1"/>
    <col min="14575" max="14575" width="7.125" style="669" customWidth="1"/>
    <col min="14576" max="14576" width="9.25" style="669" customWidth="1"/>
    <col min="14577" max="14577" width="7.875" style="669" customWidth="1"/>
    <col min="14578" max="14579" width="8.625" style="669" customWidth="1"/>
    <col min="14580" max="14580" width="14.625" style="669" customWidth="1"/>
    <col min="14581" max="14581" width="13.625" style="669" customWidth="1"/>
    <col min="14582" max="14582" width="8.625" style="669" customWidth="1"/>
    <col min="14583" max="14585" width="10.75" style="669" customWidth="1"/>
    <col min="14586" max="14586" width="16.875" style="669" customWidth="1"/>
    <col min="14587" max="14590" width="10.75" style="669" customWidth="1"/>
    <col min="14591" max="14591" width="12" style="669" customWidth="1"/>
    <col min="14592" max="14592" width="10.75" style="669" customWidth="1"/>
    <col min="14593" max="14593" width="8.625" style="669" customWidth="1"/>
    <col min="14594" max="14594" width="13.75" style="669" customWidth="1"/>
    <col min="14595" max="14598" width="13.625" style="669" customWidth="1"/>
    <col min="14599" max="14602" width="9" style="669" hidden="1" customWidth="1"/>
    <col min="14603" max="14797" width="9" style="669"/>
    <col min="14798" max="14798" width="4.5" style="669" customWidth="1"/>
    <col min="14799" max="14799" width="11" style="669" customWidth="1"/>
    <col min="14800" max="14800" width="8" style="669" customWidth="1"/>
    <col min="14801" max="14801" width="5.375" style="669" customWidth="1"/>
    <col min="14802" max="14802" width="13.125" style="669" customWidth="1"/>
    <col min="14803" max="14803" width="12.5" style="669" customWidth="1"/>
    <col min="14804" max="14813" width="10.625" style="669" customWidth="1"/>
    <col min="14814" max="14814" width="12.25" style="669" customWidth="1"/>
    <col min="14815" max="14815" width="8.25" style="669" customWidth="1"/>
    <col min="14816" max="14816" width="10.75" style="669" customWidth="1"/>
    <col min="14817" max="14817" width="10" style="669" customWidth="1"/>
    <col min="14818" max="14818" width="12.25" style="669" customWidth="1"/>
    <col min="14819" max="14819" width="9.75" style="669" customWidth="1"/>
    <col min="14820" max="14820" width="9.125" style="669" customWidth="1"/>
    <col min="14821" max="14821" width="9" style="669"/>
    <col min="14822" max="14822" width="8.625" style="669" customWidth="1"/>
    <col min="14823" max="14823" width="9.625" style="669" customWidth="1"/>
    <col min="14824" max="14824" width="9.125" style="669" customWidth="1"/>
    <col min="14825" max="14825" width="7.625" style="669" customWidth="1"/>
    <col min="14826" max="14826" width="9.125" style="669" customWidth="1"/>
    <col min="14827" max="14827" width="14.75" style="669" customWidth="1"/>
    <col min="14828" max="14828" width="13.625" style="669" customWidth="1"/>
    <col min="14829" max="14829" width="8" style="669" customWidth="1"/>
    <col min="14830" max="14830" width="7.625" style="669" customWidth="1"/>
    <col min="14831" max="14831" width="7.125" style="669" customWidth="1"/>
    <col min="14832" max="14832" width="9.25" style="669" customWidth="1"/>
    <col min="14833" max="14833" width="7.875" style="669" customWidth="1"/>
    <col min="14834" max="14835" width="8.625" style="669" customWidth="1"/>
    <col min="14836" max="14836" width="14.625" style="669" customWidth="1"/>
    <col min="14837" max="14837" width="13.625" style="669" customWidth="1"/>
    <col min="14838" max="14838" width="8.625" style="669" customWidth="1"/>
    <col min="14839" max="14841" width="10.75" style="669" customWidth="1"/>
    <col min="14842" max="14842" width="16.875" style="669" customWidth="1"/>
    <col min="14843" max="14846" width="10.75" style="669" customWidth="1"/>
    <col min="14847" max="14847" width="12" style="669" customWidth="1"/>
    <col min="14848" max="14848" width="10.75" style="669" customWidth="1"/>
    <col min="14849" max="14849" width="8.625" style="669" customWidth="1"/>
    <col min="14850" max="14850" width="13.75" style="669" customWidth="1"/>
    <col min="14851" max="14854" width="13.625" style="669" customWidth="1"/>
    <col min="14855" max="14858" width="9" style="669" hidden="1" customWidth="1"/>
    <col min="14859" max="15053" width="9" style="669"/>
    <col min="15054" max="15054" width="4.5" style="669" customWidth="1"/>
    <col min="15055" max="15055" width="11" style="669" customWidth="1"/>
    <col min="15056" max="15056" width="8" style="669" customWidth="1"/>
    <col min="15057" max="15057" width="5.375" style="669" customWidth="1"/>
    <col min="15058" max="15058" width="13.125" style="669" customWidth="1"/>
    <col min="15059" max="15059" width="12.5" style="669" customWidth="1"/>
    <col min="15060" max="15069" width="10.625" style="669" customWidth="1"/>
    <col min="15070" max="15070" width="12.25" style="669" customWidth="1"/>
    <col min="15071" max="15071" width="8.25" style="669" customWidth="1"/>
    <col min="15072" max="15072" width="10.75" style="669" customWidth="1"/>
    <col min="15073" max="15073" width="10" style="669" customWidth="1"/>
    <col min="15074" max="15074" width="12.25" style="669" customWidth="1"/>
    <col min="15075" max="15075" width="9.75" style="669" customWidth="1"/>
    <col min="15076" max="15076" width="9.125" style="669" customWidth="1"/>
    <col min="15077" max="15077" width="9" style="669"/>
    <col min="15078" max="15078" width="8.625" style="669" customWidth="1"/>
    <col min="15079" max="15079" width="9.625" style="669" customWidth="1"/>
    <col min="15080" max="15080" width="9.125" style="669" customWidth="1"/>
    <col min="15081" max="15081" width="7.625" style="669" customWidth="1"/>
    <col min="15082" max="15082" width="9.125" style="669" customWidth="1"/>
    <col min="15083" max="15083" width="14.75" style="669" customWidth="1"/>
    <col min="15084" max="15084" width="13.625" style="669" customWidth="1"/>
    <col min="15085" max="15085" width="8" style="669" customWidth="1"/>
    <col min="15086" max="15086" width="7.625" style="669" customWidth="1"/>
    <col min="15087" max="15087" width="7.125" style="669" customWidth="1"/>
    <col min="15088" max="15088" width="9.25" style="669" customWidth="1"/>
    <col min="15089" max="15089" width="7.875" style="669" customWidth="1"/>
    <col min="15090" max="15091" width="8.625" style="669" customWidth="1"/>
    <col min="15092" max="15092" width="14.625" style="669" customWidth="1"/>
    <col min="15093" max="15093" width="13.625" style="669" customWidth="1"/>
    <col min="15094" max="15094" width="8.625" style="669" customWidth="1"/>
    <col min="15095" max="15097" width="10.75" style="669" customWidth="1"/>
    <col min="15098" max="15098" width="16.875" style="669" customWidth="1"/>
    <col min="15099" max="15102" width="10.75" style="669" customWidth="1"/>
    <col min="15103" max="15103" width="12" style="669" customWidth="1"/>
    <col min="15104" max="15104" width="10.75" style="669" customWidth="1"/>
    <col min="15105" max="15105" width="8.625" style="669" customWidth="1"/>
    <col min="15106" max="15106" width="13.75" style="669" customWidth="1"/>
    <col min="15107" max="15110" width="13.625" style="669" customWidth="1"/>
    <col min="15111" max="15114" width="9" style="669" hidden="1" customWidth="1"/>
    <col min="15115" max="15309" width="9" style="669"/>
    <col min="15310" max="15310" width="4.5" style="669" customWidth="1"/>
    <col min="15311" max="15311" width="11" style="669" customWidth="1"/>
    <col min="15312" max="15312" width="8" style="669" customWidth="1"/>
    <col min="15313" max="15313" width="5.375" style="669" customWidth="1"/>
    <col min="15314" max="15314" width="13.125" style="669" customWidth="1"/>
    <col min="15315" max="15315" width="12.5" style="669" customWidth="1"/>
    <col min="15316" max="15325" width="10.625" style="669" customWidth="1"/>
    <col min="15326" max="15326" width="12.25" style="669" customWidth="1"/>
    <col min="15327" max="15327" width="8.25" style="669" customWidth="1"/>
    <col min="15328" max="15328" width="10.75" style="669" customWidth="1"/>
    <col min="15329" max="15329" width="10" style="669" customWidth="1"/>
    <col min="15330" max="15330" width="12.25" style="669" customWidth="1"/>
    <col min="15331" max="15331" width="9.75" style="669" customWidth="1"/>
    <col min="15332" max="15332" width="9.125" style="669" customWidth="1"/>
    <col min="15333" max="15333" width="9" style="669"/>
    <col min="15334" max="15334" width="8.625" style="669" customWidth="1"/>
    <col min="15335" max="15335" width="9.625" style="669" customWidth="1"/>
    <col min="15336" max="15336" width="9.125" style="669" customWidth="1"/>
    <col min="15337" max="15337" width="7.625" style="669" customWidth="1"/>
    <col min="15338" max="15338" width="9.125" style="669" customWidth="1"/>
    <col min="15339" max="15339" width="14.75" style="669" customWidth="1"/>
    <col min="15340" max="15340" width="13.625" style="669" customWidth="1"/>
    <col min="15341" max="15341" width="8" style="669" customWidth="1"/>
    <col min="15342" max="15342" width="7.625" style="669" customWidth="1"/>
    <col min="15343" max="15343" width="7.125" style="669" customWidth="1"/>
    <col min="15344" max="15344" width="9.25" style="669" customWidth="1"/>
    <col min="15345" max="15345" width="7.875" style="669" customWidth="1"/>
    <col min="15346" max="15347" width="8.625" style="669" customWidth="1"/>
    <col min="15348" max="15348" width="14.625" style="669" customWidth="1"/>
    <col min="15349" max="15349" width="13.625" style="669" customWidth="1"/>
    <col min="15350" max="15350" width="8.625" style="669" customWidth="1"/>
    <col min="15351" max="15353" width="10.75" style="669" customWidth="1"/>
    <col min="15354" max="15354" width="16.875" style="669" customWidth="1"/>
    <col min="15355" max="15358" width="10.75" style="669" customWidth="1"/>
    <col min="15359" max="15359" width="12" style="669" customWidth="1"/>
    <col min="15360" max="15360" width="10.75" style="669" customWidth="1"/>
    <col min="15361" max="15361" width="8.625" style="669" customWidth="1"/>
    <col min="15362" max="15362" width="13.75" style="669" customWidth="1"/>
    <col min="15363" max="15366" width="13.625" style="669" customWidth="1"/>
    <col min="15367" max="15370" width="9" style="669" hidden="1" customWidth="1"/>
    <col min="15371" max="15565" width="9" style="669"/>
    <col min="15566" max="15566" width="4.5" style="669" customWidth="1"/>
    <col min="15567" max="15567" width="11" style="669" customWidth="1"/>
    <col min="15568" max="15568" width="8" style="669" customWidth="1"/>
    <col min="15569" max="15569" width="5.375" style="669" customWidth="1"/>
    <col min="15570" max="15570" width="13.125" style="669" customWidth="1"/>
    <col min="15571" max="15571" width="12.5" style="669" customWidth="1"/>
    <col min="15572" max="15581" width="10.625" style="669" customWidth="1"/>
    <col min="15582" max="15582" width="12.25" style="669" customWidth="1"/>
    <col min="15583" max="15583" width="8.25" style="669" customWidth="1"/>
    <col min="15584" max="15584" width="10.75" style="669" customWidth="1"/>
    <col min="15585" max="15585" width="10" style="669" customWidth="1"/>
    <col min="15586" max="15586" width="12.25" style="669" customWidth="1"/>
    <col min="15587" max="15587" width="9.75" style="669" customWidth="1"/>
    <col min="15588" max="15588" width="9.125" style="669" customWidth="1"/>
    <col min="15589" max="15589" width="9" style="669"/>
    <col min="15590" max="15590" width="8.625" style="669" customWidth="1"/>
    <col min="15591" max="15591" width="9.625" style="669" customWidth="1"/>
    <col min="15592" max="15592" width="9.125" style="669" customWidth="1"/>
    <col min="15593" max="15593" width="7.625" style="669" customWidth="1"/>
    <col min="15594" max="15594" width="9.125" style="669" customWidth="1"/>
    <col min="15595" max="15595" width="14.75" style="669" customWidth="1"/>
    <col min="15596" max="15596" width="13.625" style="669" customWidth="1"/>
    <col min="15597" max="15597" width="8" style="669" customWidth="1"/>
    <col min="15598" max="15598" width="7.625" style="669" customWidth="1"/>
    <col min="15599" max="15599" width="7.125" style="669" customWidth="1"/>
    <col min="15600" max="15600" width="9.25" style="669" customWidth="1"/>
    <col min="15601" max="15601" width="7.875" style="669" customWidth="1"/>
    <col min="15602" max="15603" width="8.625" style="669" customWidth="1"/>
    <col min="15604" max="15604" width="14.625" style="669" customWidth="1"/>
    <col min="15605" max="15605" width="13.625" style="669" customWidth="1"/>
    <col min="15606" max="15606" width="8.625" style="669" customWidth="1"/>
    <col min="15607" max="15609" width="10.75" style="669" customWidth="1"/>
    <col min="15610" max="15610" width="16.875" style="669" customWidth="1"/>
    <col min="15611" max="15614" width="10.75" style="669" customWidth="1"/>
    <col min="15615" max="15615" width="12" style="669" customWidth="1"/>
    <col min="15616" max="15616" width="10.75" style="669" customWidth="1"/>
    <col min="15617" max="15617" width="8.625" style="669" customWidth="1"/>
    <col min="15618" max="15618" width="13.75" style="669" customWidth="1"/>
    <col min="15619" max="15622" width="13.625" style="669" customWidth="1"/>
    <col min="15623" max="15626" width="9" style="669" hidden="1" customWidth="1"/>
    <col min="15627" max="15821" width="9" style="669"/>
    <col min="15822" max="15822" width="4.5" style="669" customWidth="1"/>
    <col min="15823" max="15823" width="11" style="669" customWidth="1"/>
    <col min="15824" max="15824" width="8" style="669" customWidth="1"/>
    <col min="15825" max="15825" width="5.375" style="669" customWidth="1"/>
    <col min="15826" max="15826" width="13.125" style="669" customWidth="1"/>
    <col min="15827" max="15827" width="12.5" style="669" customWidth="1"/>
    <col min="15828" max="15837" width="10.625" style="669" customWidth="1"/>
    <col min="15838" max="15838" width="12.25" style="669" customWidth="1"/>
    <col min="15839" max="15839" width="8.25" style="669" customWidth="1"/>
    <col min="15840" max="15840" width="10.75" style="669" customWidth="1"/>
    <col min="15841" max="15841" width="10" style="669" customWidth="1"/>
    <col min="15842" max="15842" width="12.25" style="669" customWidth="1"/>
    <col min="15843" max="15843" width="9.75" style="669" customWidth="1"/>
    <col min="15844" max="15844" width="9.125" style="669" customWidth="1"/>
    <col min="15845" max="15845" width="9" style="669"/>
    <col min="15846" max="15846" width="8.625" style="669" customWidth="1"/>
    <col min="15847" max="15847" width="9.625" style="669" customWidth="1"/>
    <col min="15848" max="15848" width="9.125" style="669" customWidth="1"/>
    <col min="15849" max="15849" width="7.625" style="669" customWidth="1"/>
    <col min="15850" max="15850" width="9.125" style="669" customWidth="1"/>
    <col min="15851" max="15851" width="14.75" style="669" customWidth="1"/>
    <col min="15852" max="15852" width="13.625" style="669" customWidth="1"/>
    <col min="15853" max="15853" width="8" style="669" customWidth="1"/>
    <col min="15854" max="15854" width="7.625" style="669" customWidth="1"/>
    <col min="15855" max="15855" width="7.125" style="669" customWidth="1"/>
    <col min="15856" max="15856" width="9.25" style="669" customWidth="1"/>
    <col min="15857" max="15857" width="7.875" style="669" customWidth="1"/>
    <col min="15858" max="15859" width="8.625" style="669" customWidth="1"/>
    <col min="15860" max="15860" width="14.625" style="669" customWidth="1"/>
    <col min="15861" max="15861" width="13.625" style="669" customWidth="1"/>
    <col min="15862" max="15862" width="8.625" style="669" customWidth="1"/>
    <col min="15863" max="15865" width="10.75" style="669" customWidth="1"/>
    <col min="15866" max="15866" width="16.875" style="669" customWidth="1"/>
    <col min="15867" max="15870" width="10.75" style="669" customWidth="1"/>
    <col min="15871" max="15871" width="12" style="669" customWidth="1"/>
    <col min="15872" max="15872" width="10.75" style="669" customWidth="1"/>
    <col min="15873" max="15873" width="8.625" style="669" customWidth="1"/>
    <col min="15874" max="15874" width="13.75" style="669" customWidth="1"/>
    <col min="15875" max="15878" width="13.625" style="669" customWidth="1"/>
    <col min="15879" max="15882" width="9" style="669" hidden="1" customWidth="1"/>
    <col min="15883" max="16077" width="9" style="669"/>
    <col min="16078" max="16078" width="4.5" style="669" customWidth="1"/>
    <col min="16079" max="16079" width="11" style="669" customWidth="1"/>
    <col min="16080" max="16080" width="8" style="669" customWidth="1"/>
    <col min="16081" max="16081" width="5.375" style="669" customWidth="1"/>
    <col min="16082" max="16082" width="13.125" style="669" customWidth="1"/>
    <col min="16083" max="16083" width="12.5" style="669" customWidth="1"/>
    <col min="16084" max="16093" width="10.625" style="669" customWidth="1"/>
    <col min="16094" max="16094" width="12.25" style="669" customWidth="1"/>
    <col min="16095" max="16095" width="8.25" style="669" customWidth="1"/>
    <col min="16096" max="16096" width="10.75" style="669" customWidth="1"/>
    <col min="16097" max="16097" width="10" style="669" customWidth="1"/>
    <col min="16098" max="16098" width="12.25" style="669" customWidth="1"/>
    <col min="16099" max="16099" width="9.75" style="669" customWidth="1"/>
    <col min="16100" max="16100" width="9.125" style="669" customWidth="1"/>
    <col min="16101" max="16101" width="9" style="669"/>
    <col min="16102" max="16102" width="8.625" style="669" customWidth="1"/>
    <col min="16103" max="16103" width="9.625" style="669" customWidth="1"/>
    <col min="16104" max="16104" width="9.125" style="669" customWidth="1"/>
    <col min="16105" max="16105" width="7.625" style="669" customWidth="1"/>
    <col min="16106" max="16106" width="9.125" style="669" customWidth="1"/>
    <col min="16107" max="16107" width="14.75" style="669" customWidth="1"/>
    <col min="16108" max="16108" width="13.625" style="669" customWidth="1"/>
    <col min="16109" max="16109" width="8" style="669" customWidth="1"/>
    <col min="16110" max="16110" width="7.625" style="669" customWidth="1"/>
    <col min="16111" max="16111" width="7.125" style="669" customWidth="1"/>
    <col min="16112" max="16112" width="9.25" style="669" customWidth="1"/>
    <col min="16113" max="16113" width="7.875" style="669" customWidth="1"/>
    <col min="16114" max="16115" width="8.625" style="669" customWidth="1"/>
    <col min="16116" max="16116" width="14.625" style="669" customWidth="1"/>
    <col min="16117" max="16117" width="13.625" style="669" customWidth="1"/>
    <col min="16118" max="16118" width="8.625" style="669" customWidth="1"/>
    <col min="16119" max="16121" width="10.75" style="669" customWidth="1"/>
    <col min="16122" max="16122" width="16.875" style="669" customWidth="1"/>
    <col min="16123" max="16126" width="10.75" style="669" customWidth="1"/>
    <col min="16127" max="16127" width="12" style="669" customWidth="1"/>
    <col min="16128" max="16128" width="10.75" style="669" customWidth="1"/>
    <col min="16129" max="16129" width="8.625" style="669" customWidth="1"/>
    <col min="16130" max="16130" width="13.75" style="669" customWidth="1"/>
    <col min="16131" max="16134" width="13.625" style="669" customWidth="1"/>
    <col min="16135" max="16138" width="9" style="669" hidden="1" customWidth="1"/>
    <col min="16139" max="16384" width="9" style="669"/>
  </cols>
  <sheetData>
    <row r="1" ht="15.75" customHeight="1" spans="1:1">
      <c r="A1" s="635" t="s">
        <v>409</v>
      </c>
    </row>
    <row r="2" s="667" customFormat="1" ht="30" customHeight="1" spans="1:15">
      <c r="A2" s="671" t="s">
        <v>1128</v>
      </c>
      <c r="B2" s="671"/>
      <c r="C2" s="671"/>
      <c r="D2" s="671"/>
      <c r="E2" s="671"/>
      <c r="F2" s="671"/>
      <c r="G2" s="671"/>
      <c r="H2" s="671"/>
      <c r="I2" s="671"/>
      <c r="J2" s="671"/>
      <c r="K2" s="671"/>
      <c r="L2" s="671"/>
      <c r="M2" s="671"/>
      <c r="N2" s="671"/>
      <c r="O2" s="671"/>
    </row>
    <row r="3" ht="15.75" customHeight="1" spans="1:15">
      <c r="A3" s="668" t="str">
        <f>"评估基准日："&amp;TEXT(基本信息输入表!M7,"yyyy年mm月dd日")</f>
        <v>评估基准日：2020年03月31日</v>
      </c>
      <c r="B3" s="668"/>
      <c r="C3" s="668"/>
      <c r="D3" s="668"/>
      <c r="E3" s="668"/>
      <c r="F3" s="668"/>
      <c r="G3" s="668"/>
      <c r="H3" s="668"/>
      <c r="I3" s="668"/>
      <c r="J3" s="668"/>
      <c r="K3" s="668"/>
      <c r="L3" s="668"/>
      <c r="M3" s="668"/>
      <c r="N3" s="668"/>
      <c r="O3" s="668"/>
    </row>
    <row r="4" ht="14.1" customHeight="1" spans="1:15">
      <c r="A4" s="668"/>
      <c r="B4" s="668"/>
      <c r="C4" s="668"/>
      <c r="D4" s="668"/>
      <c r="E4" s="668"/>
      <c r="F4" s="668"/>
      <c r="G4" s="668"/>
      <c r="H4" s="668"/>
      <c r="I4" s="668"/>
      <c r="J4" s="668"/>
      <c r="K4" s="668"/>
      <c r="L4" s="668"/>
      <c r="M4" s="668"/>
      <c r="N4" s="668"/>
      <c r="O4" s="686" t="s">
        <v>1129</v>
      </c>
    </row>
    <row r="5" ht="15.75" customHeight="1" spans="1:15">
      <c r="A5" s="669" t="str">
        <f>基本信息输入表!K6&amp;"："&amp;基本信息输入表!M6</f>
        <v>被评估单位：山西华润昌裕煤业有限公司</v>
      </c>
      <c r="O5" s="34" t="s">
        <v>587</v>
      </c>
    </row>
    <row r="6" s="668" customFormat="1" ht="15.75" customHeight="1" spans="1:15">
      <c r="A6" s="672" t="s">
        <v>444</v>
      </c>
      <c r="B6" s="672" t="s">
        <v>1130</v>
      </c>
      <c r="C6" s="673" t="s">
        <v>958</v>
      </c>
      <c r="D6" s="674" t="s">
        <v>877</v>
      </c>
      <c r="E6" s="674" t="s">
        <v>959</v>
      </c>
      <c r="F6" s="674" t="s">
        <v>1131</v>
      </c>
      <c r="G6" s="672" t="s">
        <v>414</v>
      </c>
      <c r="H6" s="672"/>
      <c r="I6" s="672"/>
      <c r="J6" s="687" t="s">
        <v>961</v>
      </c>
      <c r="K6" s="672" t="s">
        <v>415</v>
      </c>
      <c r="L6" s="672"/>
      <c r="M6" s="672"/>
      <c r="N6" s="672" t="s">
        <v>1132</v>
      </c>
      <c r="O6" s="672" t="s">
        <v>577</v>
      </c>
    </row>
    <row r="7" s="668" customFormat="1" ht="15.75" customHeight="1" spans="1:16">
      <c r="A7" s="675"/>
      <c r="B7" s="676"/>
      <c r="C7" s="677"/>
      <c r="D7" s="678"/>
      <c r="E7" s="679"/>
      <c r="F7" s="678"/>
      <c r="G7" s="680" t="s">
        <v>878</v>
      </c>
      <c r="H7" s="681" t="s">
        <v>1133</v>
      </c>
      <c r="I7" s="681" t="s">
        <v>1134</v>
      </c>
      <c r="J7" s="688"/>
      <c r="K7" s="689" t="s">
        <v>881</v>
      </c>
      <c r="L7" s="681" t="s">
        <v>1135</v>
      </c>
      <c r="M7" s="690" t="s">
        <v>1134</v>
      </c>
      <c r="N7" s="691"/>
      <c r="O7" s="676"/>
      <c r="P7" s="23" t="s">
        <v>592</v>
      </c>
    </row>
    <row r="8" s="668" customFormat="1" ht="12.75" spans="1:16">
      <c r="A8" s="12" t="str">
        <f>IF(B8="","",ROW()-7)</f>
        <v/>
      </c>
      <c r="B8" s="13"/>
      <c r="C8" s="12"/>
      <c r="D8" s="13"/>
      <c r="E8" s="15"/>
      <c r="F8" s="13"/>
      <c r="G8" s="682"/>
      <c r="H8" s="104"/>
      <c r="I8" s="104"/>
      <c r="J8" s="104"/>
      <c r="K8" s="682"/>
      <c r="L8" s="104"/>
      <c r="M8" s="15"/>
      <c r="N8" s="578" t="str">
        <f t="shared" ref="N8:N25" si="0">IF(I8-J8=0,"",(M8-I8+J8)/(I8-J8)*100)</f>
        <v/>
      </c>
      <c r="O8" s="13"/>
      <c r="P8" s="668" t="s">
        <v>1136</v>
      </c>
    </row>
    <row r="9" ht="12.75" spans="1:16">
      <c r="A9" s="12" t="str">
        <f>IF(B9="","",ROW()-7)</f>
        <v/>
      </c>
      <c r="B9" s="13"/>
      <c r="C9" s="12"/>
      <c r="D9" s="13"/>
      <c r="E9" s="15"/>
      <c r="F9" s="13"/>
      <c r="G9" s="682"/>
      <c r="H9" s="104"/>
      <c r="I9" s="104"/>
      <c r="J9" s="104"/>
      <c r="K9" s="682"/>
      <c r="L9" s="104"/>
      <c r="M9" s="15"/>
      <c r="N9" s="578" t="str">
        <f t="shared" si="0"/>
        <v/>
      </c>
      <c r="O9" s="13"/>
      <c r="P9" s="668" t="s">
        <v>1137</v>
      </c>
    </row>
    <row r="10" ht="12.75" spans="1:16">
      <c r="A10" s="12" t="str">
        <f>IF(B10="","",ROW()-7)</f>
        <v/>
      </c>
      <c r="B10" s="13"/>
      <c r="C10" s="12"/>
      <c r="D10" s="13"/>
      <c r="E10" s="15"/>
      <c r="F10" s="13"/>
      <c r="G10" s="682"/>
      <c r="H10" s="104"/>
      <c r="I10" s="104"/>
      <c r="J10" s="104"/>
      <c r="K10" s="682"/>
      <c r="L10" s="104"/>
      <c r="M10" s="15"/>
      <c r="N10" s="578" t="str">
        <f t="shared" si="0"/>
        <v/>
      </c>
      <c r="O10" s="13"/>
      <c r="P10" s="668" t="s">
        <v>1138</v>
      </c>
    </row>
    <row r="11" ht="12.75" spans="1:16">
      <c r="A11" s="12" t="str">
        <f t="shared" ref="A11:A24" si="1">IF(B11="","",ROW()-7)</f>
        <v/>
      </c>
      <c r="B11" s="13"/>
      <c r="C11" s="12"/>
      <c r="D11" s="13"/>
      <c r="E11" s="15"/>
      <c r="F11" s="13"/>
      <c r="G11" s="682"/>
      <c r="H11" s="104"/>
      <c r="I11" s="104"/>
      <c r="J11" s="104"/>
      <c r="K11" s="682"/>
      <c r="L11" s="104"/>
      <c r="M11" s="15"/>
      <c r="N11" s="578" t="str">
        <f t="shared" si="0"/>
        <v/>
      </c>
      <c r="O11" s="13"/>
      <c r="P11" s="668" t="s">
        <v>1139</v>
      </c>
    </row>
    <row r="12" ht="12.75" spans="1:16">
      <c r="A12" s="12" t="str">
        <f t="shared" si="1"/>
        <v/>
      </c>
      <c r="B12" s="13"/>
      <c r="C12" s="12"/>
      <c r="D12" s="13"/>
      <c r="E12" s="15"/>
      <c r="F12" s="13"/>
      <c r="G12" s="682"/>
      <c r="H12" s="104"/>
      <c r="I12" s="104"/>
      <c r="J12" s="104"/>
      <c r="K12" s="682"/>
      <c r="L12" s="104"/>
      <c r="M12" s="15"/>
      <c r="N12" s="578" t="str">
        <f t="shared" si="0"/>
        <v/>
      </c>
      <c r="O12" s="13"/>
      <c r="P12" s="668" t="s">
        <v>1140</v>
      </c>
    </row>
    <row r="13" ht="12.75" spans="1:16">
      <c r="A13" s="12" t="str">
        <f t="shared" si="1"/>
        <v/>
      </c>
      <c r="B13" s="13"/>
      <c r="C13" s="12"/>
      <c r="D13" s="13"/>
      <c r="E13" s="15"/>
      <c r="F13" s="13"/>
      <c r="G13" s="682"/>
      <c r="H13" s="104"/>
      <c r="I13" s="104"/>
      <c r="J13" s="104"/>
      <c r="K13" s="682"/>
      <c r="L13" s="104"/>
      <c r="M13" s="15"/>
      <c r="N13" s="578" t="str">
        <f t="shared" si="0"/>
        <v/>
      </c>
      <c r="O13" s="13"/>
      <c r="P13" s="668" t="s">
        <v>1141</v>
      </c>
    </row>
    <row r="14" ht="12.75" spans="1:16">
      <c r="A14" s="12" t="str">
        <f t="shared" si="1"/>
        <v/>
      </c>
      <c r="B14" s="13"/>
      <c r="C14" s="12"/>
      <c r="D14" s="13"/>
      <c r="E14" s="15"/>
      <c r="F14" s="13"/>
      <c r="G14" s="682"/>
      <c r="H14" s="104"/>
      <c r="I14" s="104"/>
      <c r="J14" s="104"/>
      <c r="K14" s="682"/>
      <c r="L14" s="104"/>
      <c r="M14" s="15"/>
      <c r="N14" s="578" t="str">
        <f t="shared" si="0"/>
        <v/>
      </c>
      <c r="O14" s="13"/>
      <c r="P14" s="668" t="s">
        <v>1142</v>
      </c>
    </row>
    <row r="15" ht="12.75" spans="1:16">
      <c r="A15" s="12" t="str">
        <f t="shared" si="1"/>
        <v/>
      </c>
      <c r="B15" s="13"/>
      <c r="C15" s="12"/>
      <c r="D15" s="13"/>
      <c r="E15" s="15"/>
      <c r="F15" s="13"/>
      <c r="G15" s="682"/>
      <c r="H15" s="104"/>
      <c r="I15" s="104"/>
      <c r="J15" s="104"/>
      <c r="K15" s="682"/>
      <c r="L15" s="104"/>
      <c r="M15" s="15"/>
      <c r="N15" s="578" t="str">
        <f t="shared" si="0"/>
        <v/>
      </c>
      <c r="O15" s="13"/>
      <c r="P15" s="668" t="s">
        <v>1143</v>
      </c>
    </row>
    <row r="16" ht="12.75" spans="1:16">
      <c r="A16" s="12" t="str">
        <f t="shared" si="1"/>
        <v/>
      </c>
      <c r="B16" s="13"/>
      <c r="C16" s="12"/>
      <c r="D16" s="13"/>
      <c r="E16" s="15"/>
      <c r="F16" s="13"/>
      <c r="G16" s="682"/>
      <c r="H16" s="104"/>
      <c r="I16" s="104"/>
      <c r="J16" s="104"/>
      <c r="K16" s="682"/>
      <c r="L16" s="104"/>
      <c r="M16" s="15"/>
      <c r="N16" s="578" t="str">
        <f t="shared" si="0"/>
        <v/>
      </c>
      <c r="O16" s="13"/>
      <c r="P16" s="668" t="s">
        <v>1144</v>
      </c>
    </row>
    <row r="17" ht="12.75" spans="1:16">
      <c r="A17" s="12" t="str">
        <f t="shared" si="1"/>
        <v/>
      </c>
      <c r="B17" s="13"/>
      <c r="C17" s="12"/>
      <c r="D17" s="13"/>
      <c r="E17" s="15"/>
      <c r="F17" s="13"/>
      <c r="G17" s="682"/>
      <c r="H17" s="104"/>
      <c r="I17" s="104"/>
      <c r="J17" s="104"/>
      <c r="K17" s="682"/>
      <c r="L17" s="104"/>
      <c r="M17" s="15"/>
      <c r="N17" s="578" t="str">
        <f t="shared" si="0"/>
        <v/>
      </c>
      <c r="O17" s="13"/>
      <c r="P17" s="668" t="s">
        <v>1145</v>
      </c>
    </row>
    <row r="18" ht="12.75" spans="1:16">
      <c r="A18" s="12" t="str">
        <f t="shared" si="1"/>
        <v/>
      </c>
      <c r="B18" s="13"/>
      <c r="C18" s="12"/>
      <c r="D18" s="13"/>
      <c r="E18" s="15"/>
      <c r="F18" s="13"/>
      <c r="G18" s="682"/>
      <c r="H18" s="104"/>
      <c r="I18" s="104"/>
      <c r="J18" s="104"/>
      <c r="K18" s="682"/>
      <c r="L18" s="104"/>
      <c r="M18" s="15"/>
      <c r="N18" s="578" t="str">
        <f t="shared" si="0"/>
        <v/>
      </c>
      <c r="O18" s="13"/>
      <c r="P18" s="668" t="s">
        <v>1146</v>
      </c>
    </row>
    <row r="19" ht="12.75" spans="1:16">
      <c r="A19" s="12" t="str">
        <f t="shared" si="1"/>
        <v/>
      </c>
      <c r="B19" s="13"/>
      <c r="C19" s="12"/>
      <c r="D19" s="13"/>
      <c r="E19" s="15"/>
      <c r="F19" s="13"/>
      <c r="G19" s="682"/>
      <c r="H19" s="104"/>
      <c r="I19" s="104"/>
      <c r="J19" s="104"/>
      <c r="K19" s="682"/>
      <c r="L19" s="104"/>
      <c r="M19" s="15"/>
      <c r="N19" s="578" t="str">
        <f t="shared" si="0"/>
        <v/>
      </c>
      <c r="O19" s="13"/>
      <c r="P19" s="668" t="s">
        <v>1147</v>
      </c>
    </row>
    <row r="20" ht="12.75" spans="1:16">
      <c r="A20" s="12" t="str">
        <f t="shared" si="1"/>
        <v/>
      </c>
      <c r="B20" s="13"/>
      <c r="C20" s="12"/>
      <c r="D20" s="13"/>
      <c r="E20" s="15"/>
      <c r="F20" s="13"/>
      <c r="G20" s="682"/>
      <c r="H20" s="104"/>
      <c r="I20" s="104"/>
      <c r="J20" s="104"/>
      <c r="K20" s="682"/>
      <c r="L20" s="104"/>
      <c r="M20" s="15"/>
      <c r="N20" s="578" t="str">
        <f t="shared" si="0"/>
        <v/>
      </c>
      <c r="O20" s="13"/>
      <c r="P20" s="668" t="s">
        <v>1148</v>
      </c>
    </row>
    <row r="21" ht="12.75" spans="1:16">
      <c r="A21" s="12" t="str">
        <f t="shared" si="1"/>
        <v/>
      </c>
      <c r="B21" s="13"/>
      <c r="C21" s="12"/>
      <c r="D21" s="13"/>
      <c r="E21" s="15"/>
      <c r="F21" s="13"/>
      <c r="G21" s="682"/>
      <c r="H21" s="104"/>
      <c r="I21" s="104"/>
      <c r="J21" s="104"/>
      <c r="K21" s="682"/>
      <c r="L21" s="104"/>
      <c r="M21" s="15"/>
      <c r="N21" s="578" t="str">
        <f t="shared" si="0"/>
        <v/>
      </c>
      <c r="O21" s="13"/>
      <c r="P21" s="668" t="s">
        <v>1149</v>
      </c>
    </row>
    <row r="22" ht="12.75" spans="1:16">
      <c r="A22" s="12" t="str">
        <f t="shared" si="1"/>
        <v/>
      </c>
      <c r="B22" s="13"/>
      <c r="C22" s="12"/>
      <c r="D22" s="13"/>
      <c r="E22" s="15"/>
      <c r="F22" s="13"/>
      <c r="G22" s="682"/>
      <c r="H22" s="104"/>
      <c r="I22" s="104"/>
      <c r="J22" s="104"/>
      <c r="K22" s="682"/>
      <c r="L22" s="104"/>
      <c r="M22" s="15"/>
      <c r="N22" s="578" t="str">
        <f t="shared" si="0"/>
        <v/>
      </c>
      <c r="O22" s="13"/>
      <c r="P22" s="668" t="s">
        <v>1150</v>
      </c>
    </row>
    <row r="23" ht="12.75" spans="1:16">
      <c r="A23" s="12" t="str">
        <f t="shared" si="1"/>
        <v/>
      </c>
      <c r="B23" s="13"/>
      <c r="C23" s="12"/>
      <c r="D23" s="13"/>
      <c r="E23" s="15"/>
      <c r="F23" s="13"/>
      <c r="G23" s="682"/>
      <c r="H23" s="104"/>
      <c r="I23" s="104"/>
      <c r="J23" s="104"/>
      <c r="K23" s="682"/>
      <c r="L23" s="104"/>
      <c r="M23" s="15"/>
      <c r="N23" s="578" t="str">
        <f t="shared" si="0"/>
        <v/>
      </c>
      <c r="O23" s="13"/>
      <c r="P23" s="668" t="s">
        <v>1151</v>
      </c>
    </row>
    <row r="24" ht="12.75" spans="1:16">
      <c r="A24" s="12" t="str">
        <f t="shared" si="1"/>
        <v/>
      </c>
      <c r="B24" s="13"/>
      <c r="C24" s="12"/>
      <c r="D24" s="13"/>
      <c r="E24" s="15"/>
      <c r="F24" s="13"/>
      <c r="G24" s="682"/>
      <c r="H24" s="104"/>
      <c r="I24" s="104"/>
      <c r="J24" s="104"/>
      <c r="K24" s="682"/>
      <c r="L24" s="104"/>
      <c r="M24" s="15"/>
      <c r="N24" s="578" t="str">
        <f t="shared" si="0"/>
        <v/>
      </c>
      <c r="O24" s="13"/>
      <c r="P24" s="668" t="s">
        <v>1152</v>
      </c>
    </row>
    <row r="25" ht="12.75" spans="1:16">
      <c r="A25" s="12" t="s">
        <v>1153</v>
      </c>
      <c r="B25" s="13"/>
      <c r="C25" s="12"/>
      <c r="D25" s="13"/>
      <c r="E25" s="15"/>
      <c r="F25" s="13"/>
      <c r="G25" s="682"/>
      <c r="H25" s="104"/>
      <c r="I25" s="104">
        <f>SUM(I8:I24)</f>
        <v>0</v>
      </c>
      <c r="J25" s="104">
        <f>SUM(J8:J24)</f>
        <v>0</v>
      </c>
      <c r="K25" s="682"/>
      <c r="L25" s="104"/>
      <c r="M25" s="104">
        <f>SUM(M8:M24)</f>
        <v>0</v>
      </c>
      <c r="N25" s="578" t="str">
        <f t="shared" si="0"/>
        <v/>
      </c>
      <c r="O25" s="13"/>
      <c r="P25" s="668"/>
    </row>
    <row r="26" ht="12.75" spans="1:16">
      <c r="A26" s="12" t="s">
        <v>1154</v>
      </c>
      <c r="B26" s="13"/>
      <c r="C26" s="12"/>
      <c r="D26" s="13"/>
      <c r="E26" s="15"/>
      <c r="F26" s="13"/>
      <c r="G26" s="682"/>
      <c r="H26" s="104"/>
      <c r="I26" s="104">
        <f>J25</f>
        <v>0</v>
      </c>
      <c r="J26" s="104"/>
      <c r="K26" s="682"/>
      <c r="L26" s="104"/>
      <c r="M26" s="15"/>
      <c r="N26" s="578"/>
      <c r="O26" s="13"/>
      <c r="P26" s="668"/>
    </row>
    <row r="27" ht="15.75" customHeight="1" spans="1:16">
      <c r="A27" s="24" t="s">
        <v>1155</v>
      </c>
      <c r="B27" s="25"/>
      <c r="C27" s="683"/>
      <c r="D27" s="684"/>
      <c r="E27" s="684"/>
      <c r="F27" s="684"/>
      <c r="G27" s="685"/>
      <c r="H27" s="685"/>
      <c r="I27" s="685">
        <f>I25-I26</f>
        <v>0</v>
      </c>
      <c r="J27" s="692"/>
      <c r="K27" s="692"/>
      <c r="L27" s="692"/>
      <c r="M27" s="692">
        <f>M25-M26</f>
        <v>0</v>
      </c>
      <c r="N27" s="578" t="str">
        <f>IF(I27-J27=0,"",(M27-I27+J27)/(I27-J27)*100)</f>
        <v/>
      </c>
      <c r="O27" s="684"/>
      <c r="P27" s="668"/>
    </row>
    <row r="28" ht="15.75" customHeight="1" spans="1:16">
      <c r="A28" s="669" t="str">
        <f>基本信息输入表!$K$6&amp;"填表人："&amp;基本信息输入表!$M$38</f>
        <v>被评估单位填表人：阎丽红</v>
      </c>
      <c r="I28" s="669"/>
      <c r="J28" s="669"/>
      <c r="M28" s="31" t="str">
        <f>"评估人员："&amp;基本信息输入表!$Q$38</f>
        <v>评估人员：孙艳平</v>
      </c>
      <c r="P28" s="31" t="s">
        <v>439</v>
      </c>
    </row>
    <row r="29" ht="15.75" customHeight="1" spans="1:10">
      <c r="A29" s="669" t="str">
        <f>"填表日期："&amp;YEAR(基本信息输入表!$O$38)&amp;"年"&amp;MONTH(基本信息输入表!$O$38)&amp;"月"&amp;DAY(基本信息输入表!$O$38)&amp;"日"</f>
        <v>填表日期：2020年4月25日</v>
      </c>
      <c r="I29" s="669"/>
      <c r="J29" s="669"/>
    </row>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sheetData>
  <mergeCells count="16">
    <mergeCell ref="A2:O2"/>
    <mergeCell ref="A3:O3"/>
    <mergeCell ref="G6:I6"/>
    <mergeCell ref="K6:M6"/>
    <mergeCell ref="A25:B25"/>
    <mergeCell ref="A26:B26"/>
    <mergeCell ref="A27:B27"/>
    <mergeCell ref="A6:A7"/>
    <mergeCell ref="B6:B7"/>
    <mergeCell ref="C6:C7"/>
    <mergeCell ref="D6:D7"/>
    <mergeCell ref="E6:E7"/>
    <mergeCell ref="F6:F7"/>
    <mergeCell ref="J6:J7"/>
    <mergeCell ref="N6:N7"/>
    <mergeCell ref="O6:O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6"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colBreaks count="2" manualBreakCount="2">
    <brk id="6" max="28" man="1"/>
    <brk id="15" max="1048575" man="1"/>
  </colBreak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30"/>
  <sheetViews>
    <sheetView showGridLines="0" topLeftCell="H1" workbookViewId="0">
      <selection activeCell="AA34" sqref="AA34"/>
    </sheetView>
  </sheetViews>
  <sheetFormatPr defaultColWidth="9" defaultRowHeight="12.75"/>
  <cols>
    <col min="1" max="1" width="4.875" style="3" customWidth="1"/>
    <col min="2" max="6" width="8" style="3" customWidth="1"/>
    <col min="7" max="7" width="13.125" style="3" customWidth="1"/>
    <col min="8" max="12" width="6.375" style="3" customWidth="1"/>
    <col min="13" max="13" width="9.625" style="3" customWidth="1"/>
    <col min="14" max="14" width="8.75" style="3" customWidth="1"/>
    <col min="15" max="17" width="6.375" style="3" customWidth="1"/>
    <col min="18" max="18" width="4.75" style="3" customWidth="1"/>
    <col min="19" max="23" width="8" style="3" customWidth="1"/>
    <col min="24" max="24" width="4.75" style="3" customWidth="1"/>
    <col min="25" max="26" width="8" style="3" customWidth="1"/>
    <col min="27" max="27" width="9.625" style="3" customWidth="1"/>
    <col min="28" max="28" width="6.375" style="3" customWidth="1"/>
    <col min="29" max="29" width="7.75" style="3" customWidth="1"/>
    <col min="30" max="30" width="16.75" style="3" customWidth="1"/>
    <col min="31" max="259" width="9" style="3"/>
    <col min="260" max="260" width="5.375" style="3" customWidth="1"/>
    <col min="261" max="261" width="52.125" style="3" customWidth="1"/>
    <col min="262" max="262" width="8.5" style="3" customWidth="1"/>
    <col min="263" max="263" width="12.625" style="3" customWidth="1"/>
    <col min="264" max="264" width="11.375" style="3" customWidth="1"/>
    <col min="265" max="265" width="13.75" style="3" customWidth="1"/>
    <col min="266" max="266" width="14.375" style="3" customWidth="1"/>
    <col min="267" max="267" width="12.875" style="3" customWidth="1"/>
    <col min="268" max="269" width="10.375" style="3" customWidth="1"/>
    <col min="270" max="270" width="10.5" style="3" customWidth="1"/>
    <col min="271" max="271" width="11.375" style="3" customWidth="1"/>
    <col min="272" max="272" width="8.375" style="3" customWidth="1"/>
    <col min="273" max="273" width="5.875" style="3" customWidth="1"/>
    <col min="274" max="274" width="10.5" style="3" customWidth="1"/>
    <col min="275" max="277" width="12.625" style="3" customWidth="1"/>
    <col min="278" max="278" width="11.875" style="3" customWidth="1"/>
    <col min="279" max="279" width="9.25" style="3" customWidth="1"/>
    <col min="280" max="280" width="7.625" style="3" customWidth="1"/>
    <col min="281" max="281" width="19.25" style="3" customWidth="1"/>
    <col min="282" max="282" width="11.875" style="3" customWidth="1"/>
    <col min="283" max="283" width="5.625" style="3" customWidth="1"/>
    <col min="284" max="284" width="6.125" style="3" customWidth="1"/>
    <col min="285" max="515" width="9" style="3"/>
    <col min="516" max="516" width="5.375" style="3" customWidth="1"/>
    <col min="517" max="517" width="52.125" style="3" customWidth="1"/>
    <col min="518" max="518" width="8.5" style="3" customWidth="1"/>
    <col min="519" max="519" width="12.625" style="3" customWidth="1"/>
    <col min="520" max="520" width="11.375" style="3" customWidth="1"/>
    <col min="521" max="521" width="13.75" style="3" customWidth="1"/>
    <col min="522" max="522" width="14.375" style="3" customWidth="1"/>
    <col min="523" max="523" width="12.875" style="3" customWidth="1"/>
    <col min="524" max="525" width="10.375" style="3" customWidth="1"/>
    <col min="526" max="526" width="10.5" style="3" customWidth="1"/>
    <col min="527" max="527" width="11.375" style="3" customWidth="1"/>
    <col min="528" max="528" width="8.375" style="3" customWidth="1"/>
    <col min="529" max="529" width="5.875" style="3" customWidth="1"/>
    <col min="530" max="530" width="10.5" style="3" customWidth="1"/>
    <col min="531" max="533" width="12.625" style="3" customWidth="1"/>
    <col min="534" max="534" width="11.875" style="3" customWidth="1"/>
    <col min="535" max="535" width="9.25" style="3" customWidth="1"/>
    <col min="536" max="536" width="7.625" style="3" customWidth="1"/>
    <col min="537" max="537" width="19.25" style="3" customWidth="1"/>
    <col min="538" max="538" width="11.875" style="3" customWidth="1"/>
    <col min="539" max="539" width="5.625" style="3" customWidth="1"/>
    <col min="540" max="540" width="6.125" style="3" customWidth="1"/>
    <col min="541" max="771" width="9" style="3"/>
    <col min="772" max="772" width="5.375" style="3" customWidth="1"/>
    <col min="773" max="773" width="52.125" style="3" customWidth="1"/>
    <col min="774" max="774" width="8.5" style="3" customWidth="1"/>
    <col min="775" max="775" width="12.625" style="3" customWidth="1"/>
    <col min="776" max="776" width="11.375" style="3" customWidth="1"/>
    <col min="777" max="777" width="13.75" style="3" customWidth="1"/>
    <col min="778" max="778" width="14.375" style="3" customWidth="1"/>
    <col min="779" max="779" width="12.875" style="3" customWidth="1"/>
    <col min="780" max="781" width="10.375" style="3" customWidth="1"/>
    <col min="782" max="782" width="10.5" style="3" customWidth="1"/>
    <col min="783" max="783" width="11.375" style="3" customWidth="1"/>
    <col min="784" max="784" width="8.375" style="3" customWidth="1"/>
    <col min="785" max="785" width="5.875" style="3" customWidth="1"/>
    <col min="786" max="786" width="10.5" style="3" customWidth="1"/>
    <col min="787" max="789" width="12.625" style="3" customWidth="1"/>
    <col min="790" max="790" width="11.875" style="3" customWidth="1"/>
    <col min="791" max="791" width="9.25" style="3" customWidth="1"/>
    <col min="792" max="792" width="7.625" style="3" customWidth="1"/>
    <col min="793" max="793" width="19.25" style="3" customWidth="1"/>
    <col min="794" max="794" width="11.875" style="3" customWidth="1"/>
    <col min="795" max="795" width="5.625" style="3" customWidth="1"/>
    <col min="796" max="796" width="6.125" style="3" customWidth="1"/>
    <col min="797" max="1027" width="9" style="3"/>
    <col min="1028" max="1028" width="5.375" style="3" customWidth="1"/>
    <col min="1029" max="1029" width="52.125" style="3" customWidth="1"/>
    <col min="1030" max="1030" width="8.5" style="3" customWidth="1"/>
    <col min="1031" max="1031" width="12.625" style="3" customWidth="1"/>
    <col min="1032" max="1032" width="11.375" style="3" customWidth="1"/>
    <col min="1033" max="1033" width="13.75" style="3" customWidth="1"/>
    <col min="1034" max="1034" width="14.375" style="3" customWidth="1"/>
    <col min="1035" max="1035" width="12.875" style="3" customWidth="1"/>
    <col min="1036" max="1037" width="10.375" style="3" customWidth="1"/>
    <col min="1038" max="1038" width="10.5" style="3" customWidth="1"/>
    <col min="1039" max="1039" width="11.375" style="3" customWidth="1"/>
    <col min="1040" max="1040" width="8.375" style="3" customWidth="1"/>
    <col min="1041" max="1041" width="5.875" style="3" customWidth="1"/>
    <col min="1042" max="1042" width="10.5" style="3" customWidth="1"/>
    <col min="1043" max="1045" width="12.625" style="3" customWidth="1"/>
    <col min="1046" max="1046" width="11.875" style="3" customWidth="1"/>
    <col min="1047" max="1047" width="9.25" style="3" customWidth="1"/>
    <col min="1048" max="1048" width="7.625" style="3" customWidth="1"/>
    <col min="1049" max="1049" width="19.25" style="3" customWidth="1"/>
    <col min="1050" max="1050" width="11.875" style="3" customWidth="1"/>
    <col min="1051" max="1051" width="5.625" style="3" customWidth="1"/>
    <col min="1052" max="1052" width="6.125" style="3" customWidth="1"/>
    <col min="1053" max="1283" width="9" style="3"/>
    <col min="1284" max="1284" width="5.375" style="3" customWidth="1"/>
    <col min="1285" max="1285" width="52.125" style="3" customWidth="1"/>
    <col min="1286" max="1286" width="8.5" style="3" customWidth="1"/>
    <col min="1287" max="1287" width="12.625" style="3" customWidth="1"/>
    <col min="1288" max="1288" width="11.375" style="3" customWidth="1"/>
    <col min="1289" max="1289" width="13.75" style="3" customWidth="1"/>
    <col min="1290" max="1290" width="14.375" style="3" customWidth="1"/>
    <col min="1291" max="1291" width="12.875" style="3" customWidth="1"/>
    <col min="1292" max="1293" width="10.375" style="3" customWidth="1"/>
    <col min="1294" max="1294" width="10.5" style="3" customWidth="1"/>
    <col min="1295" max="1295" width="11.375" style="3" customWidth="1"/>
    <col min="1296" max="1296" width="8.375" style="3" customWidth="1"/>
    <col min="1297" max="1297" width="5.875" style="3" customWidth="1"/>
    <col min="1298" max="1298" width="10.5" style="3" customWidth="1"/>
    <col min="1299" max="1301" width="12.625" style="3" customWidth="1"/>
    <col min="1302" max="1302" width="11.875" style="3" customWidth="1"/>
    <col min="1303" max="1303" width="9.25" style="3" customWidth="1"/>
    <col min="1304" max="1304" width="7.625" style="3" customWidth="1"/>
    <col min="1305" max="1305" width="19.25" style="3" customWidth="1"/>
    <col min="1306" max="1306" width="11.875" style="3" customWidth="1"/>
    <col min="1307" max="1307" width="5.625" style="3" customWidth="1"/>
    <col min="1308" max="1308" width="6.125" style="3" customWidth="1"/>
    <col min="1309" max="1539" width="9" style="3"/>
    <col min="1540" max="1540" width="5.375" style="3" customWidth="1"/>
    <col min="1541" max="1541" width="52.125" style="3" customWidth="1"/>
    <col min="1542" max="1542" width="8.5" style="3" customWidth="1"/>
    <col min="1543" max="1543" width="12.625" style="3" customWidth="1"/>
    <col min="1544" max="1544" width="11.375" style="3" customWidth="1"/>
    <col min="1545" max="1545" width="13.75" style="3" customWidth="1"/>
    <col min="1546" max="1546" width="14.375" style="3" customWidth="1"/>
    <col min="1547" max="1547" width="12.875" style="3" customWidth="1"/>
    <col min="1548" max="1549" width="10.375" style="3" customWidth="1"/>
    <col min="1550" max="1550" width="10.5" style="3" customWidth="1"/>
    <col min="1551" max="1551" width="11.375" style="3" customWidth="1"/>
    <col min="1552" max="1552" width="8.375" style="3" customWidth="1"/>
    <col min="1553" max="1553" width="5.875" style="3" customWidth="1"/>
    <col min="1554" max="1554" width="10.5" style="3" customWidth="1"/>
    <col min="1555" max="1557" width="12.625" style="3" customWidth="1"/>
    <col min="1558" max="1558" width="11.875" style="3" customWidth="1"/>
    <col min="1559" max="1559" width="9.25" style="3" customWidth="1"/>
    <col min="1560" max="1560" width="7.625" style="3" customWidth="1"/>
    <col min="1561" max="1561" width="19.25" style="3" customWidth="1"/>
    <col min="1562" max="1562" width="11.875" style="3" customWidth="1"/>
    <col min="1563" max="1563" width="5.625" style="3" customWidth="1"/>
    <col min="1564" max="1564" width="6.125" style="3" customWidth="1"/>
    <col min="1565" max="1795" width="9" style="3"/>
    <col min="1796" max="1796" width="5.375" style="3" customWidth="1"/>
    <col min="1797" max="1797" width="52.125" style="3" customWidth="1"/>
    <col min="1798" max="1798" width="8.5" style="3" customWidth="1"/>
    <col min="1799" max="1799" width="12.625" style="3" customWidth="1"/>
    <col min="1800" max="1800" width="11.375" style="3" customWidth="1"/>
    <col min="1801" max="1801" width="13.75" style="3" customWidth="1"/>
    <col min="1802" max="1802" width="14.375" style="3" customWidth="1"/>
    <col min="1803" max="1803" width="12.875" style="3" customWidth="1"/>
    <col min="1804" max="1805" width="10.375" style="3" customWidth="1"/>
    <col min="1806" max="1806" width="10.5" style="3" customWidth="1"/>
    <col min="1807" max="1807" width="11.375" style="3" customWidth="1"/>
    <col min="1808" max="1808" width="8.375" style="3" customWidth="1"/>
    <col min="1809" max="1809" width="5.875" style="3" customWidth="1"/>
    <col min="1810" max="1810" width="10.5" style="3" customWidth="1"/>
    <col min="1811" max="1813" width="12.625" style="3" customWidth="1"/>
    <col min="1814" max="1814" width="11.875" style="3" customWidth="1"/>
    <col min="1815" max="1815" width="9.25" style="3" customWidth="1"/>
    <col min="1816" max="1816" width="7.625" style="3" customWidth="1"/>
    <col min="1817" max="1817" width="19.25" style="3" customWidth="1"/>
    <col min="1818" max="1818" width="11.875" style="3" customWidth="1"/>
    <col min="1819" max="1819" width="5.625" style="3" customWidth="1"/>
    <col min="1820" max="1820" width="6.125" style="3" customWidth="1"/>
    <col min="1821" max="2051" width="9" style="3"/>
    <col min="2052" max="2052" width="5.375" style="3" customWidth="1"/>
    <col min="2053" max="2053" width="52.125" style="3" customWidth="1"/>
    <col min="2054" max="2054" width="8.5" style="3" customWidth="1"/>
    <col min="2055" max="2055" width="12.625" style="3" customWidth="1"/>
    <col min="2056" max="2056" width="11.375" style="3" customWidth="1"/>
    <col min="2057" max="2057" width="13.75" style="3" customWidth="1"/>
    <col min="2058" max="2058" width="14.375" style="3" customWidth="1"/>
    <col min="2059" max="2059" width="12.875" style="3" customWidth="1"/>
    <col min="2060" max="2061" width="10.375" style="3" customWidth="1"/>
    <col min="2062" max="2062" width="10.5" style="3" customWidth="1"/>
    <col min="2063" max="2063" width="11.375" style="3" customWidth="1"/>
    <col min="2064" max="2064" width="8.375" style="3" customWidth="1"/>
    <col min="2065" max="2065" width="5.875" style="3" customWidth="1"/>
    <col min="2066" max="2066" width="10.5" style="3" customWidth="1"/>
    <col min="2067" max="2069" width="12.625" style="3" customWidth="1"/>
    <col min="2070" max="2070" width="11.875" style="3" customWidth="1"/>
    <col min="2071" max="2071" width="9.25" style="3" customWidth="1"/>
    <col min="2072" max="2072" width="7.625" style="3" customWidth="1"/>
    <col min="2073" max="2073" width="19.25" style="3" customWidth="1"/>
    <col min="2074" max="2074" width="11.875" style="3" customWidth="1"/>
    <col min="2075" max="2075" width="5.625" style="3" customWidth="1"/>
    <col min="2076" max="2076" width="6.125" style="3" customWidth="1"/>
    <col min="2077" max="2307" width="9" style="3"/>
    <col min="2308" max="2308" width="5.375" style="3" customWidth="1"/>
    <col min="2309" max="2309" width="52.125" style="3" customWidth="1"/>
    <col min="2310" max="2310" width="8.5" style="3" customWidth="1"/>
    <col min="2311" max="2311" width="12.625" style="3" customWidth="1"/>
    <col min="2312" max="2312" width="11.375" style="3" customWidth="1"/>
    <col min="2313" max="2313" width="13.75" style="3" customWidth="1"/>
    <col min="2314" max="2314" width="14.375" style="3" customWidth="1"/>
    <col min="2315" max="2315" width="12.875" style="3" customWidth="1"/>
    <col min="2316" max="2317" width="10.375" style="3" customWidth="1"/>
    <col min="2318" max="2318" width="10.5" style="3" customWidth="1"/>
    <col min="2319" max="2319" width="11.375" style="3" customWidth="1"/>
    <col min="2320" max="2320" width="8.375" style="3" customWidth="1"/>
    <col min="2321" max="2321" width="5.875" style="3" customWidth="1"/>
    <col min="2322" max="2322" width="10.5" style="3" customWidth="1"/>
    <col min="2323" max="2325" width="12.625" style="3" customWidth="1"/>
    <col min="2326" max="2326" width="11.875" style="3" customWidth="1"/>
    <col min="2327" max="2327" width="9.25" style="3" customWidth="1"/>
    <col min="2328" max="2328" width="7.625" style="3" customWidth="1"/>
    <col min="2329" max="2329" width="19.25" style="3" customWidth="1"/>
    <col min="2330" max="2330" width="11.875" style="3" customWidth="1"/>
    <col min="2331" max="2331" width="5.625" style="3" customWidth="1"/>
    <col min="2332" max="2332" width="6.125" style="3" customWidth="1"/>
    <col min="2333" max="2563" width="9" style="3"/>
    <col min="2564" max="2564" width="5.375" style="3" customWidth="1"/>
    <col min="2565" max="2565" width="52.125" style="3" customWidth="1"/>
    <col min="2566" max="2566" width="8.5" style="3" customWidth="1"/>
    <col min="2567" max="2567" width="12.625" style="3" customWidth="1"/>
    <col min="2568" max="2568" width="11.375" style="3" customWidth="1"/>
    <col min="2569" max="2569" width="13.75" style="3" customWidth="1"/>
    <col min="2570" max="2570" width="14.375" style="3" customWidth="1"/>
    <col min="2571" max="2571" width="12.875" style="3" customWidth="1"/>
    <col min="2572" max="2573" width="10.375" style="3" customWidth="1"/>
    <col min="2574" max="2574" width="10.5" style="3" customWidth="1"/>
    <col min="2575" max="2575" width="11.375" style="3" customWidth="1"/>
    <col min="2576" max="2576" width="8.375" style="3" customWidth="1"/>
    <col min="2577" max="2577" width="5.875" style="3" customWidth="1"/>
    <col min="2578" max="2578" width="10.5" style="3" customWidth="1"/>
    <col min="2579" max="2581" width="12.625" style="3" customWidth="1"/>
    <col min="2582" max="2582" width="11.875" style="3" customWidth="1"/>
    <col min="2583" max="2583" width="9.25" style="3" customWidth="1"/>
    <col min="2584" max="2584" width="7.625" style="3" customWidth="1"/>
    <col min="2585" max="2585" width="19.25" style="3" customWidth="1"/>
    <col min="2586" max="2586" width="11.875" style="3" customWidth="1"/>
    <col min="2587" max="2587" width="5.625" style="3" customWidth="1"/>
    <col min="2588" max="2588" width="6.125" style="3" customWidth="1"/>
    <col min="2589" max="2819" width="9" style="3"/>
    <col min="2820" max="2820" width="5.375" style="3" customWidth="1"/>
    <col min="2821" max="2821" width="52.125" style="3" customWidth="1"/>
    <col min="2822" max="2822" width="8.5" style="3" customWidth="1"/>
    <col min="2823" max="2823" width="12.625" style="3" customWidth="1"/>
    <col min="2824" max="2824" width="11.375" style="3" customWidth="1"/>
    <col min="2825" max="2825" width="13.75" style="3" customWidth="1"/>
    <col min="2826" max="2826" width="14.375" style="3" customWidth="1"/>
    <col min="2827" max="2827" width="12.875" style="3" customWidth="1"/>
    <col min="2828" max="2829" width="10.375" style="3" customWidth="1"/>
    <col min="2830" max="2830" width="10.5" style="3" customWidth="1"/>
    <col min="2831" max="2831" width="11.375" style="3" customWidth="1"/>
    <col min="2832" max="2832" width="8.375" style="3" customWidth="1"/>
    <col min="2833" max="2833" width="5.875" style="3" customWidth="1"/>
    <col min="2834" max="2834" width="10.5" style="3" customWidth="1"/>
    <col min="2835" max="2837" width="12.625" style="3" customWidth="1"/>
    <col min="2838" max="2838" width="11.875" style="3" customWidth="1"/>
    <col min="2839" max="2839" width="9.25" style="3" customWidth="1"/>
    <col min="2840" max="2840" width="7.625" style="3" customWidth="1"/>
    <col min="2841" max="2841" width="19.25" style="3" customWidth="1"/>
    <col min="2842" max="2842" width="11.875" style="3" customWidth="1"/>
    <col min="2843" max="2843" width="5.625" style="3" customWidth="1"/>
    <col min="2844" max="2844" width="6.125" style="3" customWidth="1"/>
    <col min="2845" max="3075" width="9" style="3"/>
    <col min="3076" max="3076" width="5.375" style="3" customWidth="1"/>
    <col min="3077" max="3077" width="52.125" style="3" customWidth="1"/>
    <col min="3078" max="3078" width="8.5" style="3" customWidth="1"/>
    <col min="3079" max="3079" width="12.625" style="3" customWidth="1"/>
    <col min="3080" max="3080" width="11.375" style="3" customWidth="1"/>
    <col min="3081" max="3081" width="13.75" style="3" customWidth="1"/>
    <col min="3082" max="3082" width="14.375" style="3" customWidth="1"/>
    <col min="3083" max="3083" width="12.875" style="3" customWidth="1"/>
    <col min="3084" max="3085" width="10.375" style="3" customWidth="1"/>
    <col min="3086" max="3086" width="10.5" style="3" customWidth="1"/>
    <col min="3087" max="3087" width="11.375" style="3" customWidth="1"/>
    <col min="3088" max="3088" width="8.375" style="3" customWidth="1"/>
    <col min="3089" max="3089" width="5.875" style="3" customWidth="1"/>
    <col min="3090" max="3090" width="10.5" style="3" customWidth="1"/>
    <col min="3091" max="3093" width="12.625" style="3" customWidth="1"/>
    <col min="3094" max="3094" width="11.875" style="3" customWidth="1"/>
    <col min="3095" max="3095" width="9.25" style="3" customWidth="1"/>
    <col min="3096" max="3096" width="7.625" style="3" customWidth="1"/>
    <col min="3097" max="3097" width="19.25" style="3" customWidth="1"/>
    <col min="3098" max="3098" width="11.875" style="3" customWidth="1"/>
    <col min="3099" max="3099" width="5.625" style="3" customWidth="1"/>
    <col min="3100" max="3100" width="6.125" style="3" customWidth="1"/>
    <col min="3101" max="3331" width="9" style="3"/>
    <col min="3332" max="3332" width="5.375" style="3" customWidth="1"/>
    <col min="3333" max="3333" width="52.125" style="3" customWidth="1"/>
    <col min="3334" max="3334" width="8.5" style="3" customWidth="1"/>
    <col min="3335" max="3335" width="12.625" style="3" customWidth="1"/>
    <col min="3336" max="3336" width="11.375" style="3" customWidth="1"/>
    <col min="3337" max="3337" width="13.75" style="3" customWidth="1"/>
    <col min="3338" max="3338" width="14.375" style="3" customWidth="1"/>
    <col min="3339" max="3339" width="12.875" style="3" customWidth="1"/>
    <col min="3340" max="3341" width="10.375" style="3" customWidth="1"/>
    <col min="3342" max="3342" width="10.5" style="3" customWidth="1"/>
    <col min="3343" max="3343" width="11.375" style="3" customWidth="1"/>
    <col min="3344" max="3344" width="8.375" style="3" customWidth="1"/>
    <col min="3345" max="3345" width="5.875" style="3" customWidth="1"/>
    <col min="3346" max="3346" width="10.5" style="3" customWidth="1"/>
    <col min="3347" max="3349" width="12.625" style="3" customWidth="1"/>
    <col min="3350" max="3350" width="11.875" style="3" customWidth="1"/>
    <col min="3351" max="3351" width="9.25" style="3" customWidth="1"/>
    <col min="3352" max="3352" width="7.625" style="3" customWidth="1"/>
    <col min="3353" max="3353" width="19.25" style="3" customWidth="1"/>
    <col min="3354" max="3354" width="11.875" style="3" customWidth="1"/>
    <col min="3355" max="3355" width="5.625" style="3" customWidth="1"/>
    <col min="3356" max="3356" width="6.125" style="3" customWidth="1"/>
    <col min="3357" max="3587" width="9" style="3"/>
    <col min="3588" max="3588" width="5.375" style="3" customWidth="1"/>
    <col min="3589" max="3589" width="52.125" style="3" customWidth="1"/>
    <col min="3590" max="3590" width="8.5" style="3" customWidth="1"/>
    <col min="3591" max="3591" width="12.625" style="3" customWidth="1"/>
    <col min="3592" max="3592" width="11.375" style="3" customWidth="1"/>
    <col min="3593" max="3593" width="13.75" style="3" customWidth="1"/>
    <col min="3594" max="3594" width="14.375" style="3" customWidth="1"/>
    <col min="3595" max="3595" width="12.875" style="3" customWidth="1"/>
    <col min="3596" max="3597" width="10.375" style="3" customWidth="1"/>
    <col min="3598" max="3598" width="10.5" style="3" customWidth="1"/>
    <col min="3599" max="3599" width="11.375" style="3" customWidth="1"/>
    <col min="3600" max="3600" width="8.375" style="3" customWidth="1"/>
    <col min="3601" max="3601" width="5.875" style="3" customWidth="1"/>
    <col min="3602" max="3602" width="10.5" style="3" customWidth="1"/>
    <col min="3603" max="3605" width="12.625" style="3" customWidth="1"/>
    <col min="3606" max="3606" width="11.875" style="3" customWidth="1"/>
    <col min="3607" max="3607" width="9.25" style="3" customWidth="1"/>
    <col min="3608" max="3608" width="7.625" style="3" customWidth="1"/>
    <col min="3609" max="3609" width="19.25" style="3" customWidth="1"/>
    <col min="3610" max="3610" width="11.875" style="3" customWidth="1"/>
    <col min="3611" max="3611" width="5.625" style="3" customWidth="1"/>
    <col min="3612" max="3612" width="6.125" style="3" customWidth="1"/>
    <col min="3613" max="3843" width="9" style="3"/>
    <col min="3844" max="3844" width="5.375" style="3" customWidth="1"/>
    <col min="3845" max="3845" width="52.125" style="3" customWidth="1"/>
    <col min="3846" max="3846" width="8.5" style="3" customWidth="1"/>
    <col min="3847" max="3847" width="12.625" style="3" customWidth="1"/>
    <col min="3848" max="3848" width="11.375" style="3" customWidth="1"/>
    <col min="3849" max="3849" width="13.75" style="3" customWidth="1"/>
    <col min="3850" max="3850" width="14.375" style="3" customWidth="1"/>
    <col min="3851" max="3851" width="12.875" style="3" customWidth="1"/>
    <col min="3852" max="3853" width="10.375" style="3" customWidth="1"/>
    <col min="3854" max="3854" width="10.5" style="3" customWidth="1"/>
    <col min="3855" max="3855" width="11.375" style="3" customWidth="1"/>
    <col min="3856" max="3856" width="8.375" style="3" customWidth="1"/>
    <col min="3857" max="3857" width="5.875" style="3" customWidth="1"/>
    <col min="3858" max="3858" width="10.5" style="3" customWidth="1"/>
    <col min="3859" max="3861" width="12.625" style="3" customWidth="1"/>
    <col min="3862" max="3862" width="11.875" style="3" customWidth="1"/>
    <col min="3863" max="3863" width="9.25" style="3" customWidth="1"/>
    <col min="3864" max="3864" width="7.625" style="3" customWidth="1"/>
    <col min="3865" max="3865" width="19.25" style="3" customWidth="1"/>
    <col min="3866" max="3866" width="11.875" style="3" customWidth="1"/>
    <col min="3867" max="3867" width="5.625" style="3" customWidth="1"/>
    <col min="3868" max="3868" width="6.125" style="3" customWidth="1"/>
    <col min="3869" max="4099" width="9" style="3"/>
    <col min="4100" max="4100" width="5.375" style="3" customWidth="1"/>
    <col min="4101" max="4101" width="52.125" style="3" customWidth="1"/>
    <col min="4102" max="4102" width="8.5" style="3" customWidth="1"/>
    <col min="4103" max="4103" width="12.625" style="3" customWidth="1"/>
    <col min="4104" max="4104" width="11.375" style="3" customWidth="1"/>
    <col min="4105" max="4105" width="13.75" style="3" customWidth="1"/>
    <col min="4106" max="4106" width="14.375" style="3" customWidth="1"/>
    <col min="4107" max="4107" width="12.875" style="3" customWidth="1"/>
    <col min="4108" max="4109" width="10.375" style="3" customWidth="1"/>
    <col min="4110" max="4110" width="10.5" style="3" customWidth="1"/>
    <col min="4111" max="4111" width="11.375" style="3" customWidth="1"/>
    <col min="4112" max="4112" width="8.375" style="3" customWidth="1"/>
    <col min="4113" max="4113" width="5.875" style="3" customWidth="1"/>
    <col min="4114" max="4114" width="10.5" style="3" customWidth="1"/>
    <col min="4115" max="4117" width="12.625" style="3" customWidth="1"/>
    <col min="4118" max="4118" width="11.875" style="3" customWidth="1"/>
    <col min="4119" max="4119" width="9.25" style="3" customWidth="1"/>
    <col min="4120" max="4120" width="7.625" style="3" customWidth="1"/>
    <col min="4121" max="4121" width="19.25" style="3" customWidth="1"/>
    <col min="4122" max="4122" width="11.875" style="3" customWidth="1"/>
    <col min="4123" max="4123" width="5.625" style="3" customWidth="1"/>
    <col min="4124" max="4124" width="6.125" style="3" customWidth="1"/>
    <col min="4125" max="4355" width="9" style="3"/>
    <col min="4356" max="4356" width="5.375" style="3" customWidth="1"/>
    <col min="4357" max="4357" width="52.125" style="3" customWidth="1"/>
    <col min="4358" max="4358" width="8.5" style="3" customWidth="1"/>
    <col min="4359" max="4359" width="12.625" style="3" customWidth="1"/>
    <col min="4360" max="4360" width="11.375" style="3" customWidth="1"/>
    <col min="4361" max="4361" width="13.75" style="3" customWidth="1"/>
    <col min="4362" max="4362" width="14.375" style="3" customWidth="1"/>
    <col min="4363" max="4363" width="12.875" style="3" customWidth="1"/>
    <col min="4364" max="4365" width="10.375" style="3" customWidth="1"/>
    <col min="4366" max="4366" width="10.5" style="3" customWidth="1"/>
    <col min="4367" max="4367" width="11.375" style="3" customWidth="1"/>
    <col min="4368" max="4368" width="8.375" style="3" customWidth="1"/>
    <col min="4369" max="4369" width="5.875" style="3" customWidth="1"/>
    <col min="4370" max="4370" width="10.5" style="3" customWidth="1"/>
    <col min="4371" max="4373" width="12.625" style="3" customWidth="1"/>
    <col min="4374" max="4374" width="11.875" style="3" customWidth="1"/>
    <col min="4375" max="4375" width="9.25" style="3" customWidth="1"/>
    <col min="4376" max="4376" width="7.625" style="3" customWidth="1"/>
    <col min="4377" max="4377" width="19.25" style="3" customWidth="1"/>
    <col min="4378" max="4378" width="11.875" style="3" customWidth="1"/>
    <col min="4379" max="4379" width="5.625" style="3" customWidth="1"/>
    <col min="4380" max="4380" width="6.125" style="3" customWidth="1"/>
    <col min="4381" max="4611" width="9" style="3"/>
    <col min="4612" max="4612" width="5.375" style="3" customWidth="1"/>
    <col min="4613" max="4613" width="52.125" style="3" customWidth="1"/>
    <col min="4614" max="4614" width="8.5" style="3" customWidth="1"/>
    <col min="4615" max="4615" width="12.625" style="3" customWidth="1"/>
    <col min="4616" max="4616" width="11.375" style="3" customWidth="1"/>
    <col min="4617" max="4617" width="13.75" style="3" customWidth="1"/>
    <col min="4618" max="4618" width="14.375" style="3" customWidth="1"/>
    <col min="4619" max="4619" width="12.875" style="3" customWidth="1"/>
    <col min="4620" max="4621" width="10.375" style="3" customWidth="1"/>
    <col min="4622" max="4622" width="10.5" style="3" customWidth="1"/>
    <col min="4623" max="4623" width="11.375" style="3" customWidth="1"/>
    <col min="4624" max="4624" width="8.375" style="3" customWidth="1"/>
    <col min="4625" max="4625" width="5.875" style="3" customWidth="1"/>
    <col min="4626" max="4626" width="10.5" style="3" customWidth="1"/>
    <col min="4627" max="4629" width="12.625" style="3" customWidth="1"/>
    <col min="4630" max="4630" width="11.875" style="3" customWidth="1"/>
    <col min="4631" max="4631" width="9.25" style="3" customWidth="1"/>
    <col min="4632" max="4632" width="7.625" style="3" customWidth="1"/>
    <col min="4633" max="4633" width="19.25" style="3" customWidth="1"/>
    <col min="4634" max="4634" width="11.875" style="3" customWidth="1"/>
    <col min="4635" max="4635" width="5.625" style="3" customWidth="1"/>
    <col min="4636" max="4636" width="6.125" style="3" customWidth="1"/>
    <col min="4637" max="4867" width="9" style="3"/>
    <col min="4868" max="4868" width="5.375" style="3" customWidth="1"/>
    <col min="4869" max="4869" width="52.125" style="3" customWidth="1"/>
    <col min="4870" max="4870" width="8.5" style="3" customWidth="1"/>
    <col min="4871" max="4871" width="12.625" style="3" customWidth="1"/>
    <col min="4872" max="4872" width="11.375" style="3" customWidth="1"/>
    <col min="4873" max="4873" width="13.75" style="3" customWidth="1"/>
    <col min="4874" max="4874" width="14.375" style="3" customWidth="1"/>
    <col min="4875" max="4875" width="12.875" style="3" customWidth="1"/>
    <col min="4876" max="4877" width="10.375" style="3" customWidth="1"/>
    <col min="4878" max="4878" width="10.5" style="3" customWidth="1"/>
    <col min="4879" max="4879" width="11.375" style="3" customWidth="1"/>
    <col min="4880" max="4880" width="8.375" style="3" customWidth="1"/>
    <col min="4881" max="4881" width="5.875" style="3" customWidth="1"/>
    <col min="4882" max="4882" width="10.5" style="3" customWidth="1"/>
    <col min="4883" max="4885" width="12.625" style="3" customWidth="1"/>
    <col min="4886" max="4886" width="11.875" style="3" customWidth="1"/>
    <col min="4887" max="4887" width="9.25" style="3" customWidth="1"/>
    <col min="4888" max="4888" width="7.625" style="3" customWidth="1"/>
    <col min="4889" max="4889" width="19.25" style="3" customWidth="1"/>
    <col min="4890" max="4890" width="11.875" style="3" customWidth="1"/>
    <col min="4891" max="4891" width="5.625" style="3" customWidth="1"/>
    <col min="4892" max="4892" width="6.125" style="3" customWidth="1"/>
    <col min="4893" max="5123" width="9" style="3"/>
    <col min="5124" max="5124" width="5.375" style="3" customWidth="1"/>
    <col min="5125" max="5125" width="52.125" style="3" customWidth="1"/>
    <col min="5126" max="5126" width="8.5" style="3" customWidth="1"/>
    <col min="5127" max="5127" width="12.625" style="3" customWidth="1"/>
    <col min="5128" max="5128" width="11.375" style="3" customWidth="1"/>
    <col min="5129" max="5129" width="13.75" style="3" customWidth="1"/>
    <col min="5130" max="5130" width="14.375" style="3" customWidth="1"/>
    <col min="5131" max="5131" width="12.875" style="3" customWidth="1"/>
    <col min="5132" max="5133" width="10.375" style="3" customWidth="1"/>
    <col min="5134" max="5134" width="10.5" style="3" customWidth="1"/>
    <col min="5135" max="5135" width="11.375" style="3" customWidth="1"/>
    <col min="5136" max="5136" width="8.375" style="3" customWidth="1"/>
    <col min="5137" max="5137" width="5.875" style="3" customWidth="1"/>
    <col min="5138" max="5138" width="10.5" style="3" customWidth="1"/>
    <col min="5139" max="5141" width="12.625" style="3" customWidth="1"/>
    <col min="5142" max="5142" width="11.875" style="3" customWidth="1"/>
    <col min="5143" max="5143" width="9.25" style="3" customWidth="1"/>
    <col min="5144" max="5144" width="7.625" style="3" customWidth="1"/>
    <col min="5145" max="5145" width="19.25" style="3" customWidth="1"/>
    <col min="5146" max="5146" width="11.875" style="3" customWidth="1"/>
    <col min="5147" max="5147" width="5.625" style="3" customWidth="1"/>
    <col min="5148" max="5148" width="6.125" style="3" customWidth="1"/>
    <col min="5149" max="5379" width="9" style="3"/>
    <col min="5380" max="5380" width="5.375" style="3" customWidth="1"/>
    <col min="5381" max="5381" width="52.125" style="3" customWidth="1"/>
    <col min="5382" max="5382" width="8.5" style="3" customWidth="1"/>
    <col min="5383" max="5383" width="12.625" style="3" customWidth="1"/>
    <col min="5384" max="5384" width="11.375" style="3" customWidth="1"/>
    <col min="5385" max="5385" width="13.75" style="3" customWidth="1"/>
    <col min="5386" max="5386" width="14.375" style="3" customWidth="1"/>
    <col min="5387" max="5387" width="12.875" style="3" customWidth="1"/>
    <col min="5388" max="5389" width="10.375" style="3" customWidth="1"/>
    <col min="5390" max="5390" width="10.5" style="3" customWidth="1"/>
    <col min="5391" max="5391" width="11.375" style="3" customWidth="1"/>
    <col min="5392" max="5392" width="8.375" style="3" customWidth="1"/>
    <col min="5393" max="5393" width="5.875" style="3" customWidth="1"/>
    <col min="5394" max="5394" width="10.5" style="3" customWidth="1"/>
    <col min="5395" max="5397" width="12.625" style="3" customWidth="1"/>
    <col min="5398" max="5398" width="11.875" style="3" customWidth="1"/>
    <col min="5399" max="5399" width="9.25" style="3" customWidth="1"/>
    <col min="5400" max="5400" width="7.625" style="3" customWidth="1"/>
    <col min="5401" max="5401" width="19.25" style="3" customWidth="1"/>
    <col min="5402" max="5402" width="11.875" style="3" customWidth="1"/>
    <col min="5403" max="5403" width="5.625" style="3" customWidth="1"/>
    <col min="5404" max="5404" width="6.125" style="3" customWidth="1"/>
    <col min="5405" max="5635" width="9" style="3"/>
    <col min="5636" max="5636" width="5.375" style="3" customWidth="1"/>
    <col min="5637" max="5637" width="52.125" style="3" customWidth="1"/>
    <col min="5638" max="5638" width="8.5" style="3" customWidth="1"/>
    <col min="5639" max="5639" width="12.625" style="3" customWidth="1"/>
    <col min="5640" max="5640" width="11.375" style="3" customWidth="1"/>
    <col min="5641" max="5641" width="13.75" style="3" customWidth="1"/>
    <col min="5642" max="5642" width="14.375" style="3" customWidth="1"/>
    <col min="5643" max="5643" width="12.875" style="3" customWidth="1"/>
    <col min="5644" max="5645" width="10.375" style="3" customWidth="1"/>
    <col min="5646" max="5646" width="10.5" style="3" customWidth="1"/>
    <col min="5647" max="5647" width="11.375" style="3" customWidth="1"/>
    <col min="5648" max="5648" width="8.375" style="3" customWidth="1"/>
    <col min="5649" max="5649" width="5.875" style="3" customWidth="1"/>
    <col min="5650" max="5650" width="10.5" style="3" customWidth="1"/>
    <col min="5651" max="5653" width="12.625" style="3" customWidth="1"/>
    <col min="5654" max="5654" width="11.875" style="3" customWidth="1"/>
    <col min="5655" max="5655" width="9.25" style="3" customWidth="1"/>
    <col min="5656" max="5656" width="7.625" style="3" customWidth="1"/>
    <col min="5657" max="5657" width="19.25" style="3" customWidth="1"/>
    <col min="5658" max="5658" width="11.875" style="3" customWidth="1"/>
    <col min="5659" max="5659" width="5.625" style="3" customWidth="1"/>
    <col min="5660" max="5660" width="6.125" style="3" customWidth="1"/>
    <col min="5661" max="5891" width="9" style="3"/>
    <col min="5892" max="5892" width="5.375" style="3" customWidth="1"/>
    <col min="5893" max="5893" width="52.125" style="3" customWidth="1"/>
    <col min="5894" max="5894" width="8.5" style="3" customWidth="1"/>
    <col min="5895" max="5895" width="12.625" style="3" customWidth="1"/>
    <col min="5896" max="5896" width="11.375" style="3" customWidth="1"/>
    <col min="5897" max="5897" width="13.75" style="3" customWidth="1"/>
    <col min="5898" max="5898" width="14.375" style="3" customWidth="1"/>
    <col min="5899" max="5899" width="12.875" style="3" customWidth="1"/>
    <col min="5900" max="5901" width="10.375" style="3" customWidth="1"/>
    <col min="5902" max="5902" width="10.5" style="3" customWidth="1"/>
    <col min="5903" max="5903" width="11.375" style="3" customWidth="1"/>
    <col min="5904" max="5904" width="8.375" style="3" customWidth="1"/>
    <col min="5905" max="5905" width="5.875" style="3" customWidth="1"/>
    <col min="5906" max="5906" width="10.5" style="3" customWidth="1"/>
    <col min="5907" max="5909" width="12.625" style="3" customWidth="1"/>
    <col min="5910" max="5910" width="11.875" style="3" customWidth="1"/>
    <col min="5911" max="5911" width="9.25" style="3" customWidth="1"/>
    <col min="5912" max="5912" width="7.625" style="3" customWidth="1"/>
    <col min="5913" max="5913" width="19.25" style="3" customWidth="1"/>
    <col min="5914" max="5914" width="11.875" style="3" customWidth="1"/>
    <col min="5915" max="5915" width="5.625" style="3" customWidth="1"/>
    <col min="5916" max="5916" width="6.125" style="3" customWidth="1"/>
    <col min="5917" max="6147" width="9" style="3"/>
    <col min="6148" max="6148" width="5.375" style="3" customWidth="1"/>
    <col min="6149" max="6149" width="52.125" style="3" customWidth="1"/>
    <col min="6150" max="6150" width="8.5" style="3" customWidth="1"/>
    <col min="6151" max="6151" width="12.625" style="3" customWidth="1"/>
    <col min="6152" max="6152" width="11.375" style="3" customWidth="1"/>
    <col min="6153" max="6153" width="13.75" style="3" customWidth="1"/>
    <col min="6154" max="6154" width="14.375" style="3" customWidth="1"/>
    <col min="6155" max="6155" width="12.875" style="3" customWidth="1"/>
    <col min="6156" max="6157" width="10.375" style="3" customWidth="1"/>
    <col min="6158" max="6158" width="10.5" style="3" customWidth="1"/>
    <col min="6159" max="6159" width="11.375" style="3" customWidth="1"/>
    <col min="6160" max="6160" width="8.375" style="3" customWidth="1"/>
    <col min="6161" max="6161" width="5.875" style="3" customWidth="1"/>
    <col min="6162" max="6162" width="10.5" style="3" customWidth="1"/>
    <col min="6163" max="6165" width="12.625" style="3" customWidth="1"/>
    <col min="6166" max="6166" width="11.875" style="3" customWidth="1"/>
    <col min="6167" max="6167" width="9.25" style="3" customWidth="1"/>
    <col min="6168" max="6168" width="7.625" style="3" customWidth="1"/>
    <col min="6169" max="6169" width="19.25" style="3" customWidth="1"/>
    <col min="6170" max="6170" width="11.875" style="3" customWidth="1"/>
    <col min="6171" max="6171" width="5.625" style="3" customWidth="1"/>
    <col min="6172" max="6172" width="6.125" style="3" customWidth="1"/>
    <col min="6173" max="6403" width="9" style="3"/>
    <col min="6404" max="6404" width="5.375" style="3" customWidth="1"/>
    <col min="6405" max="6405" width="52.125" style="3" customWidth="1"/>
    <col min="6406" max="6406" width="8.5" style="3" customWidth="1"/>
    <col min="6407" max="6407" width="12.625" style="3" customWidth="1"/>
    <col min="6408" max="6408" width="11.375" style="3" customWidth="1"/>
    <col min="6409" max="6409" width="13.75" style="3" customWidth="1"/>
    <col min="6410" max="6410" width="14.375" style="3" customWidth="1"/>
    <col min="6411" max="6411" width="12.875" style="3" customWidth="1"/>
    <col min="6412" max="6413" width="10.375" style="3" customWidth="1"/>
    <col min="6414" max="6414" width="10.5" style="3" customWidth="1"/>
    <col min="6415" max="6415" width="11.375" style="3" customWidth="1"/>
    <col min="6416" max="6416" width="8.375" style="3" customWidth="1"/>
    <col min="6417" max="6417" width="5.875" style="3" customWidth="1"/>
    <col min="6418" max="6418" width="10.5" style="3" customWidth="1"/>
    <col min="6419" max="6421" width="12.625" style="3" customWidth="1"/>
    <col min="6422" max="6422" width="11.875" style="3" customWidth="1"/>
    <col min="6423" max="6423" width="9.25" style="3" customWidth="1"/>
    <col min="6424" max="6424" width="7.625" style="3" customWidth="1"/>
    <col min="6425" max="6425" width="19.25" style="3" customWidth="1"/>
    <col min="6426" max="6426" width="11.875" style="3" customWidth="1"/>
    <col min="6427" max="6427" width="5.625" style="3" customWidth="1"/>
    <col min="6428" max="6428" width="6.125" style="3" customWidth="1"/>
    <col min="6429" max="6659" width="9" style="3"/>
    <col min="6660" max="6660" width="5.375" style="3" customWidth="1"/>
    <col min="6661" max="6661" width="52.125" style="3" customWidth="1"/>
    <col min="6662" max="6662" width="8.5" style="3" customWidth="1"/>
    <col min="6663" max="6663" width="12.625" style="3" customWidth="1"/>
    <col min="6664" max="6664" width="11.375" style="3" customWidth="1"/>
    <col min="6665" max="6665" width="13.75" style="3" customWidth="1"/>
    <col min="6666" max="6666" width="14.375" style="3" customWidth="1"/>
    <col min="6667" max="6667" width="12.875" style="3" customWidth="1"/>
    <col min="6668" max="6669" width="10.375" style="3" customWidth="1"/>
    <col min="6670" max="6670" width="10.5" style="3" customWidth="1"/>
    <col min="6671" max="6671" width="11.375" style="3" customWidth="1"/>
    <col min="6672" max="6672" width="8.375" style="3" customWidth="1"/>
    <col min="6673" max="6673" width="5.875" style="3" customWidth="1"/>
    <col min="6674" max="6674" width="10.5" style="3" customWidth="1"/>
    <col min="6675" max="6677" width="12.625" style="3" customWidth="1"/>
    <col min="6678" max="6678" width="11.875" style="3" customWidth="1"/>
    <col min="6679" max="6679" width="9.25" style="3" customWidth="1"/>
    <col min="6680" max="6680" width="7.625" style="3" customWidth="1"/>
    <col min="6681" max="6681" width="19.25" style="3" customWidth="1"/>
    <col min="6682" max="6682" width="11.875" style="3" customWidth="1"/>
    <col min="6683" max="6683" width="5.625" style="3" customWidth="1"/>
    <col min="6684" max="6684" width="6.125" style="3" customWidth="1"/>
    <col min="6685" max="6915" width="9" style="3"/>
    <col min="6916" max="6916" width="5.375" style="3" customWidth="1"/>
    <col min="6917" max="6917" width="52.125" style="3" customWidth="1"/>
    <col min="6918" max="6918" width="8.5" style="3" customWidth="1"/>
    <col min="6919" max="6919" width="12.625" style="3" customWidth="1"/>
    <col min="6920" max="6920" width="11.375" style="3" customWidth="1"/>
    <col min="6921" max="6921" width="13.75" style="3" customWidth="1"/>
    <col min="6922" max="6922" width="14.375" style="3" customWidth="1"/>
    <col min="6923" max="6923" width="12.875" style="3" customWidth="1"/>
    <col min="6924" max="6925" width="10.375" style="3" customWidth="1"/>
    <col min="6926" max="6926" width="10.5" style="3" customWidth="1"/>
    <col min="6927" max="6927" width="11.375" style="3" customWidth="1"/>
    <col min="6928" max="6928" width="8.375" style="3" customWidth="1"/>
    <col min="6929" max="6929" width="5.875" style="3" customWidth="1"/>
    <col min="6930" max="6930" width="10.5" style="3" customWidth="1"/>
    <col min="6931" max="6933" width="12.625" style="3" customWidth="1"/>
    <col min="6934" max="6934" width="11.875" style="3" customWidth="1"/>
    <col min="6935" max="6935" width="9.25" style="3" customWidth="1"/>
    <col min="6936" max="6936" width="7.625" style="3" customWidth="1"/>
    <col min="6937" max="6937" width="19.25" style="3" customWidth="1"/>
    <col min="6938" max="6938" width="11.875" style="3" customWidth="1"/>
    <col min="6939" max="6939" width="5.625" style="3" customWidth="1"/>
    <col min="6940" max="6940" width="6.125" style="3" customWidth="1"/>
    <col min="6941" max="7171" width="9" style="3"/>
    <col min="7172" max="7172" width="5.375" style="3" customWidth="1"/>
    <col min="7173" max="7173" width="52.125" style="3" customWidth="1"/>
    <col min="7174" max="7174" width="8.5" style="3" customWidth="1"/>
    <col min="7175" max="7175" width="12.625" style="3" customWidth="1"/>
    <col min="7176" max="7176" width="11.375" style="3" customWidth="1"/>
    <col min="7177" max="7177" width="13.75" style="3" customWidth="1"/>
    <col min="7178" max="7178" width="14.375" style="3" customWidth="1"/>
    <col min="7179" max="7179" width="12.875" style="3" customWidth="1"/>
    <col min="7180" max="7181" width="10.375" style="3" customWidth="1"/>
    <col min="7182" max="7182" width="10.5" style="3" customWidth="1"/>
    <col min="7183" max="7183" width="11.375" style="3" customWidth="1"/>
    <col min="7184" max="7184" width="8.375" style="3" customWidth="1"/>
    <col min="7185" max="7185" width="5.875" style="3" customWidth="1"/>
    <col min="7186" max="7186" width="10.5" style="3" customWidth="1"/>
    <col min="7187" max="7189" width="12.625" style="3" customWidth="1"/>
    <col min="7190" max="7190" width="11.875" style="3" customWidth="1"/>
    <col min="7191" max="7191" width="9.25" style="3" customWidth="1"/>
    <col min="7192" max="7192" width="7.625" style="3" customWidth="1"/>
    <col min="7193" max="7193" width="19.25" style="3" customWidth="1"/>
    <col min="7194" max="7194" width="11.875" style="3" customWidth="1"/>
    <col min="7195" max="7195" width="5.625" style="3" customWidth="1"/>
    <col min="7196" max="7196" width="6.125" style="3" customWidth="1"/>
    <col min="7197" max="7427" width="9" style="3"/>
    <col min="7428" max="7428" width="5.375" style="3" customWidth="1"/>
    <col min="7429" max="7429" width="52.125" style="3" customWidth="1"/>
    <col min="7430" max="7430" width="8.5" style="3" customWidth="1"/>
    <col min="7431" max="7431" width="12.625" style="3" customWidth="1"/>
    <col min="7432" max="7432" width="11.375" style="3" customWidth="1"/>
    <col min="7433" max="7433" width="13.75" style="3" customWidth="1"/>
    <col min="7434" max="7434" width="14.375" style="3" customWidth="1"/>
    <col min="7435" max="7435" width="12.875" style="3" customWidth="1"/>
    <col min="7436" max="7437" width="10.375" style="3" customWidth="1"/>
    <col min="7438" max="7438" width="10.5" style="3" customWidth="1"/>
    <col min="7439" max="7439" width="11.375" style="3" customWidth="1"/>
    <col min="7440" max="7440" width="8.375" style="3" customWidth="1"/>
    <col min="7441" max="7441" width="5.875" style="3" customWidth="1"/>
    <col min="7442" max="7442" width="10.5" style="3" customWidth="1"/>
    <col min="7443" max="7445" width="12.625" style="3" customWidth="1"/>
    <col min="7446" max="7446" width="11.875" style="3" customWidth="1"/>
    <col min="7447" max="7447" width="9.25" style="3" customWidth="1"/>
    <col min="7448" max="7448" width="7.625" style="3" customWidth="1"/>
    <col min="7449" max="7449" width="19.25" style="3" customWidth="1"/>
    <col min="7450" max="7450" width="11.875" style="3" customWidth="1"/>
    <col min="7451" max="7451" width="5.625" style="3" customWidth="1"/>
    <col min="7452" max="7452" width="6.125" style="3" customWidth="1"/>
    <col min="7453" max="7683" width="9" style="3"/>
    <col min="7684" max="7684" width="5.375" style="3" customWidth="1"/>
    <col min="7685" max="7685" width="52.125" style="3" customWidth="1"/>
    <col min="7686" max="7686" width="8.5" style="3" customWidth="1"/>
    <col min="7687" max="7687" width="12.625" style="3" customWidth="1"/>
    <col min="7688" max="7688" width="11.375" style="3" customWidth="1"/>
    <col min="7689" max="7689" width="13.75" style="3" customWidth="1"/>
    <col min="7690" max="7690" width="14.375" style="3" customWidth="1"/>
    <col min="7691" max="7691" width="12.875" style="3" customWidth="1"/>
    <col min="7692" max="7693" width="10.375" style="3" customWidth="1"/>
    <col min="7694" max="7694" width="10.5" style="3" customWidth="1"/>
    <col min="7695" max="7695" width="11.375" style="3" customWidth="1"/>
    <col min="7696" max="7696" width="8.375" style="3" customWidth="1"/>
    <col min="7697" max="7697" width="5.875" style="3" customWidth="1"/>
    <col min="7698" max="7698" width="10.5" style="3" customWidth="1"/>
    <col min="7699" max="7701" width="12.625" style="3" customWidth="1"/>
    <col min="7702" max="7702" width="11.875" style="3" customWidth="1"/>
    <col min="7703" max="7703" width="9.25" style="3" customWidth="1"/>
    <col min="7704" max="7704" width="7.625" style="3" customWidth="1"/>
    <col min="7705" max="7705" width="19.25" style="3" customWidth="1"/>
    <col min="7706" max="7706" width="11.875" style="3" customWidth="1"/>
    <col min="7707" max="7707" width="5.625" style="3" customWidth="1"/>
    <col min="7708" max="7708" width="6.125" style="3" customWidth="1"/>
    <col min="7709" max="7939" width="9" style="3"/>
    <col min="7940" max="7940" width="5.375" style="3" customWidth="1"/>
    <col min="7941" max="7941" width="52.125" style="3" customWidth="1"/>
    <col min="7942" max="7942" width="8.5" style="3" customWidth="1"/>
    <col min="7943" max="7943" width="12.625" style="3" customWidth="1"/>
    <col min="7944" max="7944" width="11.375" style="3" customWidth="1"/>
    <col min="7945" max="7945" width="13.75" style="3" customWidth="1"/>
    <col min="7946" max="7946" width="14.375" style="3" customWidth="1"/>
    <col min="7947" max="7947" width="12.875" style="3" customWidth="1"/>
    <col min="7948" max="7949" width="10.375" style="3" customWidth="1"/>
    <col min="7950" max="7950" width="10.5" style="3" customWidth="1"/>
    <col min="7951" max="7951" width="11.375" style="3" customWidth="1"/>
    <col min="7952" max="7952" width="8.375" style="3" customWidth="1"/>
    <col min="7953" max="7953" width="5.875" style="3" customWidth="1"/>
    <col min="7954" max="7954" width="10.5" style="3" customWidth="1"/>
    <col min="7955" max="7957" width="12.625" style="3" customWidth="1"/>
    <col min="7958" max="7958" width="11.875" style="3" customWidth="1"/>
    <col min="7959" max="7959" width="9.25" style="3" customWidth="1"/>
    <col min="7960" max="7960" width="7.625" style="3" customWidth="1"/>
    <col min="7961" max="7961" width="19.25" style="3" customWidth="1"/>
    <col min="7962" max="7962" width="11.875" style="3" customWidth="1"/>
    <col min="7963" max="7963" width="5.625" style="3" customWidth="1"/>
    <col min="7964" max="7964" width="6.125" style="3" customWidth="1"/>
    <col min="7965" max="8195" width="9" style="3"/>
    <col min="8196" max="8196" width="5.375" style="3" customWidth="1"/>
    <col min="8197" max="8197" width="52.125" style="3" customWidth="1"/>
    <col min="8198" max="8198" width="8.5" style="3" customWidth="1"/>
    <col min="8199" max="8199" width="12.625" style="3" customWidth="1"/>
    <col min="8200" max="8200" width="11.375" style="3" customWidth="1"/>
    <col min="8201" max="8201" width="13.75" style="3" customWidth="1"/>
    <col min="8202" max="8202" width="14.375" style="3" customWidth="1"/>
    <col min="8203" max="8203" width="12.875" style="3" customWidth="1"/>
    <col min="8204" max="8205" width="10.375" style="3" customWidth="1"/>
    <col min="8206" max="8206" width="10.5" style="3" customWidth="1"/>
    <col min="8207" max="8207" width="11.375" style="3" customWidth="1"/>
    <col min="8208" max="8208" width="8.375" style="3" customWidth="1"/>
    <col min="8209" max="8209" width="5.875" style="3" customWidth="1"/>
    <col min="8210" max="8210" width="10.5" style="3" customWidth="1"/>
    <col min="8211" max="8213" width="12.625" style="3" customWidth="1"/>
    <col min="8214" max="8214" width="11.875" style="3" customWidth="1"/>
    <col min="8215" max="8215" width="9.25" style="3" customWidth="1"/>
    <col min="8216" max="8216" width="7.625" style="3" customWidth="1"/>
    <col min="8217" max="8217" width="19.25" style="3" customWidth="1"/>
    <col min="8218" max="8218" width="11.875" style="3" customWidth="1"/>
    <col min="8219" max="8219" width="5.625" style="3" customWidth="1"/>
    <col min="8220" max="8220" width="6.125" style="3" customWidth="1"/>
    <col min="8221" max="8451" width="9" style="3"/>
    <col min="8452" max="8452" width="5.375" style="3" customWidth="1"/>
    <col min="8453" max="8453" width="52.125" style="3" customWidth="1"/>
    <col min="8454" max="8454" width="8.5" style="3" customWidth="1"/>
    <col min="8455" max="8455" width="12.625" style="3" customWidth="1"/>
    <col min="8456" max="8456" width="11.375" style="3" customWidth="1"/>
    <col min="8457" max="8457" width="13.75" style="3" customWidth="1"/>
    <col min="8458" max="8458" width="14.375" style="3" customWidth="1"/>
    <col min="8459" max="8459" width="12.875" style="3" customWidth="1"/>
    <col min="8460" max="8461" width="10.375" style="3" customWidth="1"/>
    <col min="8462" max="8462" width="10.5" style="3" customWidth="1"/>
    <col min="8463" max="8463" width="11.375" style="3" customWidth="1"/>
    <col min="8464" max="8464" width="8.375" style="3" customWidth="1"/>
    <col min="8465" max="8465" width="5.875" style="3" customWidth="1"/>
    <col min="8466" max="8466" width="10.5" style="3" customWidth="1"/>
    <col min="8467" max="8469" width="12.625" style="3" customWidth="1"/>
    <col min="8470" max="8470" width="11.875" style="3" customWidth="1"/>
    <col min="8471" max="8471" width="9.25" style="3" customWidth="1"/>
    <col min="8472" max="8472" width="7.625" style="3" customWidth="1"/>
    <col min="8473" max="8473" width="19.25" style="3" customWidth="1"/>
    <col min="8474" max="8474" width="11.875" style="3" customWidth="1"/>
    <col min="8475" max="8475" width="5.625" style="3" customWidth="1"/>
    <col min="8476" max="8476" width="6.125" style="3" customWidth="1"/>
    <col min="8477" max="8707" width="9" style="3"/>
    <col min="8708" max="8708" width="5.375" style="3" customWidth="1"/>
    <col min="8709" max="8709" width="52.125" style="3" customWidth="1"/>
    <col min="8710" max="8710" width="8.5" style="3" customWidth="1"/>
    <col min="8711" max="8711" width="12.625" style="3" customWidth="1"/>
    <col min="8712" max="8712" width="11.375" style="3" customWidth="1"/>
    <col min="8713" max="8713" width="13.75" style="3" customWidth="1"/>
    <col min="8714" max="8714" width="14.375" style="3" customWidth="1"/>
    <col min="8715" max="8715" width="12.875" style="3" customWidth="1"/>
    <col min="8716" max="8717" width="10.375" style="3" customWidth="1"/>
    <col min="8718" max="8718" width="10.5" style="3" customWidth="1"/>
    <col min="8719" max="8719" width="11.375" style="3" customWidth="1"/>
    <col min="8720" max="8720" width="8.375" style="3" customWidth="1"/>
    <col min="8721" max="8721" width="5.875" style="3" customWidth="1"/>
    <col min="8722" max="8722" width="10.5" style="3" customWidth="1"/>
    <col min="8723" max="8725" width="12.625" style="3" customWidth="1"/>
    <col min="8726" max="8726" width="11.875" style="3" customWidth="1"/>
    <col min="8727" max="8727" width="9.25" style="3" customWidth="1"/>
    <col min="8728" max="8728" width="7.625" style="3" customWidth="1"/>
    <col min="8729" max="8729" width="19.25" style="3" customWidth="1"/>
    <col min="8730" max="8730" width="11.875" style="3" customWidth="1"/>
    <col min="8731" max="8731" width="5.625" style="3" customWidth="1"/>
    <col min="8732" max="8732" width="6.125" style="3" customWidth="1"/>
    <col min="8733" max="8963" width="9" style="3"/>
    <col min="8964" max="8964" width="5.375" style="3" customWidth="1"/>
    <col min="8965" max="8965" width="52.125" style="3" customWidth="1"/>
    <col min="8966" max="8966" width="8.5" style="3" customWidth="1"/>
    <col min="8967" max="8967" width="12.625" style="3" customWidth="1"/>
    <col min="8968" max="8968" width="11.375" style="3" customWidth="1"/>
    <col min="8969" max="8969" width="13.75" style="3" customWidth="1"/>
    <col min="8970" max="8970" width="14.375" style="3" customWidth="1"/>
    <col min="8971" max="8971" width="12.875" style="3" customWidth="1"/>
    <col min="8972" max="8973" width="10.375" style="3" customWidth="1"/>
    <col min="8974" max="8974" width="10.5" style="3" customWidth="1"/>
    <col min="8975" max="8975" width="11.375" style="3" customWidth="1"/>
    <col min="8976" max="8976" width="8.375" style="3" customWidth="1"/>
    <col min="8977" max="8977" width="5.875" style="3" customWidth="1"/>
    <col min="8978" max="8978" width="10.5" style="3" customWidth="1"/>
    <col min="8979" max="8981" width="12.625" style="3" customWidth="1"/>
    <col min="8982" max="8982" width="11.875" style="3" customWidth="1"/>
    <col min="8983" max="8983" width="9.25" style="3" customWidth="1"/>
    <col min="8984" max="8984" width="7.625" style="3" customWidth="1"/>
    <col min="8985" max="8985" width="19.25" style="3" customWidth="1"/>
    <col min="8986" max="8986" width="11.875" style="3" customWidth="1"/>
    <col min="8987" max="8987" width="5.625" style="3" customWidth="1"/>
    <col min="8988" max="8988" width="6.125" style="3" customWidth="1"/>
    <col min="8989" max="9219" width="9" style="3"/>
    <col min="9220" max="9220" width="5.375" style="3" customWidth="1"/>
    <col min="9221" max="9221" width="52.125" style="3" customWidth="1"/>
    <col min="9222" max="9222" width="8.5" style="3" customWidth="1"/>
    <col min="9223" max="9223" width="12.625" style="3" customWidth="1"/>
    <col min="9224" max="9224" width="11.375" style="3" customWidth="1"/>
    <col min="9225" max="9225" width="13.75" style="3" customWidth="1"/>
    <col min="9226" max="9226" width="14.375" style="3" customWidth="1"/>
    <col min="9227" max="9227" width="12.875" style="3" customWidth="1"/>
    <col min="9228" max="9229" width="10.375" style="3" customWidth="1"/>
    <col min="9230" max="9230" width="10.5" style="3" customWidth="1"/>
    <col min="9231" max="9231" width="11.375" style="3" customWidth="1"/>
    <col min="9232" max="9232" width="8.375" style="3" customWidth="1"/>
    <col min="9233" max="9233" width="5.875" style="3" customWidth="1"/>
    <col min="9234" max="9234" width="10.5" style="3" customWidth="1"/>
    <col min="9235" max="9237" width="12.625" style="3" customWidth="1"/>
    <col min="9238" max="9238" width="11.875" style="3" customWidth="1"/>
    <col min="9239" max="9239" width="9.25" style="3" customWidth="1"/>
    <col min="9240" max="9240" width="7.625" style="3" customWidth="1"/>
    <col min="9241" max="9241" width="19.25" style="3" customWidth="1"/>
    <col min="9242" max="9242" width="11.875" style="3" customWidth="1"/>
    <col min="9243" max="9243" width="5.625" style="3" customWidth="1"/>
    <col min="9244" max="9244" width="6.125" style="3" customWidth="1"/>
    <col min="9245" max="9475" width="9" style="3"/>
    <col min="9476" max="9476" width="5.375" style="3" customWidth="1"/>
    <col min="9477" max="9477" width="52.125" style="3" customWidth="1"/>
    <col min="9478" max="9478" width="8.5" style="3" customWidth="1"/>
    <col min="9479" max="9479" width="12.625" style="3" customWidth="1"/>
    <col min="9480" max="9480" width="11.375" style="3" customWidth="1"/>
    <col min="9481" max="9481" width="13.75" style="3" customWidth="1"/>
    <col min="9482" max="9482" width="14.375" style="3" customWidth="1"/>
    <col min="9483" max="9483" width="12.875" style="3" customWidth="1"/>
    <col min="9484" max="9485" width="10.375" style="3" customWidth="1"/>
    <col min="9486" max="9486" width="10.5" style="3" customWidth="1"/>
    <col min="9487" max="9487" width="11.375" style="3" customWidth="1"/>
    <col min="9488" max="9488" width="8.375" style="3" customWidth="1"/>
    <col min="9489" max="9489" width="5.875" style="3" customWidth="1"/>
    <col min="9490" max="9490" width="10.5" style="3" customWidth="1"/>
    <col min="9491" max="9493" width="12.625" style="3" customWidth="1"/>
    <col min="9494" max="9494" width="11.875" style="3" customWidth="1"/>
    <col min="9495" max="9495" width="9.25" style="3" customWidth="1"/>
    <col min="9496" max="9496" width="7.625" style="3" customWidth="1"/>
    <col min="9497" max="9497" width="19.25" style="3" customWidth="1"/>
    <col min="9498" max="9498" width="11.875" style="3" customWidth="1"/>
    <col min="9499" max="9499" width="5.625" style="3" customWidth="1"/>
    <col min="9500" max="9500" width="6.125" style="3" customWidth="1"/>
    <col min="9501" max="9731" width="9" style="3"/>
    <col min="9732" max="9732" width="5.375" style="3" customWidth="1"/>
    <col min="9733" max="9733" width="52.125" style="3" customWidth="1"/>
    <col min="9734" max="9734" width="8.5" style="3" customWidth="1"/>
    <col min="9735" max="9735" width="12.625" style="3" customWidth="1"/>
    <col min="9736" max="9736" width="11.375" style="3" customWidth="1"/>
    <col min="9737" max="9737" width="13.75" style="3" customWidth="1"/>
    <col min="9738" max="9738" width="14.375" style="3" customWidth="1"/>
    <col min="9739" max="9739" width="12.875" style="3" customWidth="1"/>
    <col min="9740" max="9741" width="10.375" style="3" customWidth="1"/>
    <col min="9742" max="9742" width="10.5" style="3" customWidth="1"/>
    <col min="9743" max="9743" width="11.375" style="3" customWidth="1"/>
    <col min="9744" max="9744" width="8.375" style="3" customWidth="1"/>
    <col min="9745" max="9745" width="5.875" style="3" customWidth="1"/>
    <col min="9746" max="9746" width="10.5" style="3" customWidth="1"/>
    <col min="9747" max="9749" width="12.625" style="3" customWidth="1"/>
    <col min="9750" max="9750" width="11.875" style="3" customWidth="1"/>
    <col min="9751" max="9751" width="9.25" style="3" customWidth="1"/>
    <col min="9752" max="9752" width="7.625" style="3" customWidth="1"/>
    <col min="9753" max="9753" width="19.25" style="3" customWidth="1"/>
    <col min="9754" max="9754" width="11.875" style="3" customWidth="1"/>
    <col min="9755" max="9755" width="5.625" style="3" customWidth="1"/>
    <col min="9756" max="9756" width="6.125" style="3" customWidth="1"/>
    <col min="9757" max="9987" width="9" style="3"/>
    <col min="9988" max="9988" width="5.375" style="3" customWidth="1"/>
    <col min="9989" max="9989" width="52.125" style="3" customWidth="1"/>
    <col min="9990" max="9990" width="8.5" style="3" customWidth="1"/>
    <col min="9991" max="9991" width="12.625" style="3" customWidth="1"/>
    <col min="9992" max="9992" width="11.375" style="3" customWidth="1"/>
    <col min="9993" max="9993" width="13.75" style="3" customWidth="1"/>
    <col min="9994" max="9994" width="14.375" style="3" customWidth="1"/>
    <col min="9995" max="9995" width="12.875" style="3" customWidth="1"/>
    <col min="9996" max="9997" width="10.375" style="3" customWidth="1"/>
    <col min="9998" max="9998" width="10.5" style="3" customWidth="1"/>
    <col min="9999" max="9999" width="11.375" style="3" customWidth="1"/>
    <col min="10000" max="10000" width="8.375" style="3" customWidth="1"/>
    <col min="10001" max="10001" width="5.875" style="3" customWidth="1"/>
    <col min="10002" max="10002" width="10.5" style="3" customWidth="1"/>
    <col min="10003" max="10005" width="12.625" style="3" customWidth="1"/>
    <col min="10006" max="10006" width="11.875" style="3" customWidth="1"/>
    <col min="10007" max="10007" width="9.25" style="3" customWidth="1"/>
    <col min="10008" max="10008" width="7.625" style="3" customWidth="1"/>
    <col min="10009" max="10009" width="19.25" style="3" customWidth="1"/>
    <col min="10010" max="10010" width="11.875" style="3" customWidth="1"/>
    <col min="10011" max="10011" width="5.625" style="3" customWidth="1"/>
    <col min="10012" max="10012" width="6.125" style="3" customWidth="1"/>
    <col min="10013" max="10243" width="9" style="3"/>
    <col min="10244" max="10244" width="5.375" style="3" customWidth="1"/>
    <col min="10245" max="10245" width="52.125" style="3" customWidth="1"/>
    <col min="10246" max="10246" width="8.5" style="3" customWidth="1"/>
    <col min="10247" max="10247" width="12.625" style="3" customWidth="1"/>
    <col min="10248" max="10248" width="11.375" style="3" customWidth="1"/>
    <col min="10249" max="10249" width="13.75" style="3" customWidth="1"/>
    <col min="10250" max="10250" width="14.375" style="3" customWidth="1"/>
    <col min="10251" max="10251" width="12.875" style="3" customWidth="1"/>
    <col min="10252" max="10253" width="10.375" style="3" customWidth="1"/>
    <col min="10254" max="10254" width="10.5" style="3" customWidth="1"/>
    <col min="10255" max="10255" width="11.375" style="3" customWidth="1"/>
    <col min="10256" max="10256" width="8.375" style="3" customWidth="1"/>
    <col min="10257" max="10257" width="5.875" style="3" customWidth="1"/>
    <col min="10258" max="10258" width="10.5" style="3" customWidth="1"/>
    <col min="10259" max="10261" width="12.625" style="3" customWidth="1"/>
    <col min="10262" max="10262" width="11.875" style="3" customWidth="1"/>
    <col min="10263" max="10263" width="9.25" style="3" customWidth="1"/>
    <col min="10264" max="10264" width="7.625" style="3" customWidth="1"/>
    <col min="10265" max="10265" width="19.25" style="3" customWidth="1"/>
    <col min="10266" max="10266" width="11.875" style="3" customWidth="1"/>
    <col min="10267" max="10267" width="5.625" style="3" customWidth="1"/>
    <col min="10268" max="10268" width="6.125" style="3" customWidth="1"/>
    <col min="10269" max="10499" width="9" style="3"/>
    <col min="10500" max="10500" width="5.375" style="3" customWidth="1"/>
    <col min="10501" max="10501" width="52.125" style="3" customWidth="1"/>
    <col min="10502" max="10502" width="8.5" style="3" customWidth="1"/>
    <col min="10503" max="10503" width="12.625" style="3" customWidth="1"/>
    <col min="10504" max="10504" width="11.375" style="3" customWidth="1"/>
    <col min="10505" max="10505" width="13.75" style="3" customWidth="1"/>
    <col min="10506" max="10506" width="14.375" style="3" customWidth="1"/>
    <col min="10507" max="10507" width="12.875" style="3" customWidth="1"/>
    <col min="10508" max="10509" width="10.375" style="3" customWidth="1"/>
    <col min="10510" max="10510" width="10.5" style="3" customWidth="1"/>
    <col min="10511" max="10511" width="11.375" style="3" customWidth="1"/>
    <col min="10512" max="10512" width="8.375" style="3" customWidth="1"/>
    <col min="10513" max="10513" width="5.875" style="3" customWidth="1"/>
    <col min="10514" max="10514" width="10.5" style="3" customWidth="1"/>
    <col min="10515" max="10517" width="12.625" style="3" customWidth="1"/>
    <col min="10518" max="10518" width="11.875" style="3" customWidth="1"/>
    <col min="10519" max="10519" width="9.25" style="3" customWidth="1"/>
    <col min="10520" max="10520" width="7.625" style="3" customWidth="1"/>
    <col min="10521" max="10521" width="19.25" style="3" customWidth="1"/>
    <col min="10522" max="10522" width="11.875" style="3" customWidth="1"/>
    <col min="10523" max="10523" width="5.625" style="3" customWidth="1"/>
    <col min="10524" max="10524" width="6.125" style="3" customWidth="1"/>
    <col min="10525" max="10755" width="9" style="3"/>
    <col min="10756" max="10756" width="5.375" style="3" customWidth="1"/>
    <col min="10757" max="10757" width="52.125" style="3" customWidth="1"/>
    <col min="10758" max="10758" width="8.5" style="3" customWidth="1"/>
    <col min="10759" max="10759" width="12.625" style="3" customWidth="1"/>
    <col min="10760" max="10760" width="11.375" style="3" customWidth="1"/>
    <col min="10761" max="10761" width="13.75" style="3" customWidth="1"/>
    <col min="10762" max="10762" width="14.375" style="3" customWidth="1"/>
    <col min="10763" max="10763" width="12.875" style="3" customWidth="1"/>
    <col min="10764" max="10765" width="10.375" style="3" customWidth="1"/>
    <col min="10766" max="10766" width="10.5" style="3" customWidth="1"/>
    <col min="10767" max="10767" width="11.375" style="3" customWidth="1"/>
    <col min="10768" max="10768" width="8.375" style="3" customWidth="1"/>
    <col min="10769" max="10769" width="5.875" style="3" customWidth="1"/>
    <col min="10770" max="10770" width="10.5" style="3" customWidth="1"/>
    <col min="10771" max="10773" width="12.625" style="3" customWidth="1"/>
    <col min="10774" max="10774" width="11.875" style="3" customWidth="1"/>
    <col min="10775" max="10775" width="9.25" style="3" customWidth="1"/>
    <col min="10776" max="10776" width="7.625" style="3" customWidth="1"/>
    <col min="10777" max="10777" width="19.25" style="3" customWidth="1"/>
    <col min="10778" max="10778" width="11.875" style="3" customWidth="1"/>
    <col min="10779" max="10779" width="5.625" style="3" customWidth="1"/>
    <col min="10780" max="10780" width="6.125" style="3" customWidth="1"/>
    <col min="10781" max="11011" width="9" style="3"/>
    <col min="11012" max="11012" width="5.375" style="3" customWidth="1"/>
    <col min="11013" max="11013" width="52.125" style="3" customWidth="1"/>
    <col min="11014" max="11014" width="8.5" style="3" customWidth="1"/>
    <col min="11015" max="11015" width="12.625" style="3" customWidth="1"/>
    <col min="11016" max="11016" width="11.375" style="3" customWidth="1"/>
    <col min="11017" max="11017" width="13.75" style="3" customWidth="1"/>
    <col min="11018" max="11018" width="14.375" style="3" customWidth="1"/>
    <col min="11019" max="11019" width="12.875" style="3" customWidth="1"/>
    <col min="11020" max="11021" width="10.375" style="3" customWidth="1"/>
    <col min="11022" max="11022" width="10.5" style="3" customWidth="1"/>
    <col min="11023" max="11023" width="11.375" style="3" customWidth="1"/>
    <col min="11024" max="11024" width="8.375" style="3" customWidth="1"/>
    <col min="11025" max="11025" width="5.875" style="3" customWidth="1"/>
    <col min="11026" max="11026" width="10.5" style="3" customWidth="1"/>
    <col min="11027" max="11029" width="12.625" style="3" customWidth="1"/>
    <col min="11030" max="11030" width="11.875" style="3" customWidth="1"/>
    <col min="11031" max="11031" width="9.25" style="3" customWidth="1"/>
    <col min="11032" max="11032" width="7.625" style="3" customWidth="1"/>
    <col min="11033" max="11033" width="19.25" style="3" customWidth="1"/>
    <col min="11034" max="11034" width="11.875" style="3" customWidth="1"/>
    <col min="11035" max="11035" width="5.625" style="3" customWidth="1"/>
    <col min="11036" max="11036" width="6.125" style="3" customWidth="1"/>
    <col min="11037" max="11267" width="9" style="3"/>
    <col min="11268" max="11268" width="5.375" style="3" customWidth="1"/>
    <col min="11269" max="11269" width="52.125" style="3" customWidth="1"/>
    <col min="11270" max="11270" width="8.5" style="3" customWidth="1"/>
    <col min="11271" max="11271" width="12.625" style="3" customWidth="1"/>
    <col min="11272" max="11272" width="11.375" style="3" customWidth="1"/>
    <col min="11273" max="11273" width="13.75" style="3" customWidth="1"/>
    <col min="11274" max="11274" width="14.375" style="3" customWidth="1"/>
    <col min="11275" max="11275" width="12.875" style="3" customWidth="1"/>
    <col min="11276" max="11277" width="10.375" style="3" customWidth="1"/>
    <col min="11278" max="11278" width="10.5" style="3" customWidth="1"/>
    <col min="11279" max="11279" width="11.375" style="3" customWidth="1"/>
    <col min="11280" max="11280" width="8.375" style="3" customWidth="1"/>
    <col min="11281" max="11281" width="5.875" style="3" customWidth="1"/>
    <col min="11282" max="11282" width="10.5" style="3" customWidth="1"/>
    <col min="11283" max="11285" width="12.625" style="3" customWidth="1"/>
    <col min="11286" max="11286" width="11.875" style="3" customWidth="1"/>
    <col min="11287" max="11287" width="9.25" style="3" customWidth="1"/>
    <col min="11288" max="11288" width="7.625" style="3" customWidth="1"/>
    <col min="11289" max="11289" width="19.25" style="3" customWidth="1"/>
    <col min="11290" max="11290" width="11.875" style="3" customWidth="1"/>
    <col min="11291" max="11291" width="5.625" style="3" customWidth="1"/>
    <col min="11292" max="11292" width="6.125" style="3" customWidth="1"/>
    <col min="11293" max="11523" width="9" style="3"/>
    <col min="11524" max="11524" width="5.375" style="3" customWidth="1"/>
    <col min="11525" max="11525" width="52.125" style="3" customWidth="1"/>
    <col min="11526" max="11526" width="8.5" style="3" customWidth="1"/>
    <col min="11527" max="11527" width="12.625" style="3" customWidth="1"/>
    <col min="11528" max="11528" width="11.375" style="3" customWidth="1"/>
    <col min="11529" max="11529" width="13.75" style="3" customWidth="1"/>
    <col min="11530" max="11530" width="14.375" style="3" customWidth="1"/>
    <col min="11531" max="11531" width="12.875" style="3" customWidth="1"/>
    <col min="11532" max="11533" width="10.375" style="3" customWidth="1"/>
    <col min="11534" max="11534" width="10.5" style="3" customWidth="1"/>
    <col min="11535" max="11535" width="11.375" style="3" customWidth="1"/>
    <col min="11536" max="11536" width="8.375" style="3" customWidth="1"/>
    <col min="11537" max="11537" width="5.875" style="3" customWidth="1"/>
    <col min="11538" max="11538" width="10.5" style="3" customWidth="1"/>
    <col min="11539" max="11541" width="12.625" style="3" customWidth="1"/>
    <col min="11542" max="11542" width="11.875" style="3" customWidth="1"/>
    <col min="11543" max="11543" width="9.25" style="3" customWidth="1"/>
    <col min="11544" max="11544" width="7.625" style="3" customWidth="1"/>
    <col min="11545" max="11545" width="19.25" style="3" customWidth="1"/>
    <col min="11546" max="11546" width="11.875" style="3" customWidth="1"/>
    <col min="11547" max="11547" width="5.625" style="3" customWidth="1"/>
    <col min="11548" max="11548" width="6.125" style="3" customWidth="1"/>
    <col min="11549" max="11779" width="9" style="3"/>
    <col min="11780" max="11780" width="5.375" style="3" customWidth="1"/>
    <col min="11781" max="11781" width="52.125" style="3" customWidth="1"/>
    <col min="11782" max="11782" width="8.5" style="3" customWidth="1"/>
    <col min="11783" max="11783" width="12.625" style="3" customWidth="1"/>
    <col min="11784" max="11784" width="11.375" style="3" customWidth="1"/>
    <col min="11785" max="11785" width="13.75" style="3" customWidth="1"/>
    <col min="11786" max="11786" width="14.375" style="3" customWidth="1"/>
    <col min="11787" max="11787" width="12.875" style="3" customWidth="1"/>
    <col min="11788" max="11789" width="10.375" style="3" customWidth="1"/>
    <col min="11790" max="11790" width="10.5" style="3" customWidth="1"/>
    <col min="11791" max="11791" width="11.375" style="3" customWidth="1"/>
    <col min="11792" max="11792" width="8.375" style="3" customWidth="1"/>
    <col min="11793" max="11793" width="5.875" style="3" customWidth="1"/>
    <col min="11794" max="11794" width="10.5" style="3" customWidth="1"/>
    <col min="11795" max="11797" width="12.625" style="3" customWidth="1"/>
    <col min="11798" max="11798" width="11.875" style="3" customWidth="1"/>
    <col min="11799" max="11799" width="9.25" style="3" customWidth="1"/>
    <col min="11800" max="11800" width="7.625" style="3" customWidth="1"/>
    <col min="11801" max="11801" width="19.25" style="3" customWidth="1"/>
    <col min="11802" max="11802" width="11.875" style="3" customWidth="1"/>
    <col min="11803" max="11803" width="5.625" style="3" customWidth="1"/>
    <col min="11804" max="11804" width="6.125" style="3" customWidth="1"/>
    <col min="11805" max="12035" width="9" style="3"/>
    <col min="12036" max="12036" width="5.375" style="3" customWidth="1"/>
    <col min="12037" max="12037" width="52.125" style="3" customWidth="1"/>
    <col min="12038" max="12038" width="8.5" style="3" customWidth="1"/>
    <col min="12039" max="12039" width="12.625" style="3" customWidth="1"/>
    <col min="12040" max="12040" width="11.375" style="3" customWidth="1"/>
    <col min="12041" max="12041" width="13.75" style="3" customWidth="1"/>
    <col min="12042" max="12042" width="14.375" style="3" customWidth="1"/>
    <col min="12043" max="12043" width="12.875" style="3" customWidth="1"/>
    <col min="12044" max="12045" width="10.375" style="3" customWidth="1"/>
    <col min="12046" max="12046" width="10.5" style="3" customWidth="1"/>
    <col min="12047" max="12047" width="11.375" style="3" customWidth="1"/>
    <col min="12048" max="12048" width="8.375" style="3" customWidth="1"/>
    <col min="12049" max="12049" width="5.875" style="3" customWidth="1"/>
    <col min="12050" max="12050" width="10.5" style="3" customWidth="1"/>
    <col min="12051" max="12053" width="12.625" style="3" customWidth="1"/>
    <col min="12054" max="12054" width="11.875" style="3" customWidth="1"/>
    <col min="12055" max="12055" width="9.25" style="3" customWidth="1"/>
    <col min="12056" max="12056" width="7.625" style="3" customWidth="1"/>
    <col min="12057" max="12057" width="19.25" style="3" customWidth="1"/>
    <col min="12058" max="12058" width="11.875" style="3" customWidth="1"/>
    <col min="12059" max="12059" width="5.625" style="3" customWidth="1"/>
    <col min="12060" max="12060" width="6.125" style="3" customWidth="1"/>
    <col min="12061" max="12291" width="9" style="3"/>
    <col min="12292" max="12292" width="5.375" style="3" customWidth="1"/>
    <col min="12293" max="12293" width="52.125" style="3" customWidth="1"/>
    <col min="12294" max="12294" width="8.5" style="3" customWidth="1"/>
    <col min="12295" max="12295" width="12.625" style="3" customWidth="1"/>
    <col min="12296" max="12296" width="11.375" style="3" customWidth="1"/>
    <col min="12297" max="12297" width="13.75" style="3" customWidth="1"/>
    <col min="12298" max="12298" width="14.375" style="3" customWidth="1"/>
    <col min="12299" max="12299" width="12.875" style="3" customWidth="1"/>
    <col min="12300" max="12301" width="10.375" style="3" customWidth="1"/>
    <col min="12302" max="12302" width="10.5" style="3" customWidth="1"/>
    <col min="12303" max="12303" width="11.375" style="3" customWidth="1"/>
    <col min="12304" max="12304" width="8.375" style="3" customWidth="1"/>
    <col min="12305" max="12305" width="5.875" style="3" customWidth="1"/>
    <col min="12306" max="12306" width="10.5" style="3" customWidth="1"/>
    <col min="12307" max="12309" width="12.625" style="3" customWidth="1"/>
    <col min="12310" max="12310" width="11.875" style="3" customWidth="1"/>
    <col min="12311" max="12311" width="9.25" style="3" customWidth="1"/>
    <col min="12312" max="12312" width="7.625" style="3" customWidth="1"/>
    <col min="12313" max="12313" width="19.25" style="3" customWidth="1"/>
    <col min="12314" max="12314" width="11.875" style="3" customWidth="1"/>
    <col min="12315" max="12315" width="5.625" style="3" customWidth="1"/>
    <col min="12316" max="12316" width="6.125" style="3" customWidth="1"/>
    <col min="12317" max="12547" width="9" style="3"/>
    <col min="12548" max="12548" width="5.375" style="3" customWidth="1"/>
    <col min="12549" max="12549" width="52.125" style="3" customWidth="1"/>
    <col min="12550" max="12550" width="8.5" style="3" customWidth="1"/>
    <col min="12551" max="12551" width="12.625" style="3" customWidth="1"/>
    <col min="12552" max="12552" width="11.375" style="3" customWidth="1"/>
    <col min="12553" max="12553" width="13.75" style="3" customWidth="1"/>
    <col min="12554" max="12554" width="14.375" style="3" customWidth="1"/>
    <col min="12555" max="12555" width="12.875" style="3" customWidth="1"/>
    <col min="12556" max="12557" width="10.375" style="3" customWidth="1"/>
    <col min="12558" max="12558" width="10.5" style="3" customWidth="1"/>
    <col min="12559" max="12559" width="11.375" style="3" customWidth="1"/>
    <col min="12560" max="12560" width="8.375" style="3" customWidth="1"/>
    <col min="12561" max="12561" width="5.875" style="3" customWidth="1"/>
    <col min="12562" max="12562" width="10.5" style="3" customWidth="1"/>
    <col min="12563" max="12565" width="12.625" style="3" customWidth="1"/>
    <col min="12566" max="12566" width="11.875" style="3" customWidth="1"/>
    <col min="12567" max="12567" width="9.25" style="3" customWidth="1"/>
    <col min="12568" max="12568" width="7.625" style="3" customWidth="1"/>
    <col min="12569" max="12569" width="19.25" style="3" customWidth="1"/>
    <col min="12570" max="12570" width="11.875" style="3" customWidth="1"/>
    <col min="12571" max="12571" width="5.625" style="3" customWidth="1"/>
    <col min="12572" max="12572" width="6.125" style="3" customWidth="1"/>
    <col min="12573" max="12803" width="9" style="3"/>
    <col min="12804" max="12804" width="5.375" style="3" customWidth="1"/>
    <col min="12805" max="12805" width="52.125" style="3" customWidth="1"/>
    <col min="12806" max="12806" width="8.5" style="3" customWidth="1"/>
    <col min="12807" max="12807" width="12.625" style="3" customWidth="1"/>
    <col min="12808" max="12808" width="11.375" style="3" customWidth="1"/>
    <col min="12809" max="12809" width="13.75" style="3" customWidth="1"/>
    <col min="12810" max="12810" width="14.375" style="3" customWidth="1"/>
    <col min="12811" max="12811" width="12.875" style="3" customWidth="1"/>
    <col min="12812" max="12813" width="10.375" style="3" customWidth="1"/>
    <col min="12814" max="12814" width="10.5" style="3" customWidth="1"/>
    <col min="12815" max="12815" width="11.375" style="3" customWidth="1"/>
    <col min="12816" max="12816" width="8.375" style="3" customWidth="1"/>
    <col min="12817" max="12817" width="5.875" style="3" customWidth="1"/>
    <col min="12818" max="12818" width="10.5" style="3" customWidth="1"/>
    <col min="12819" max="12821" width="12.625" style="3" customWidth="1"/>
    <col min="12822" max="12822" width="11.875" style="3" customWidth="1"/>
    <col min="12823" max="12823" width="9.25" style="3" customWidth="1"/>
    <col min="12824" max="12824" width="7.625" style="3" customWidth="1"/>
    <col min="12825" max="12825" width="19.25" style="3" customWidth="1"/>
    <col min="12826" max="12826" width="11.875" style="3" customWidth="1"/>
    <col min="12827" max="12827" width="5.625" style="3" customWidth="1"/>
    <col min="12828" max="12828" width="6.125" style="3" customWidth="1"/>
    <col min="12829" max="13059" width="9" style="3"/>
    <col min="13060" max="13060" width="5.375" style="3" customWidth="1"/>
    <col min="13061" max="13061" width="52.125" style="3" customWidth="1"/>
    <col min="13062" max="13062" width="8.5" style="3" customWidth="1"/>
    <col min="13063" max="13063" width="12.625" style="3" customWidth="1"/>
    <col min="13064" max="13064" width="11.375" style="3" customWidth="1"/>
    <col min="13065" max="13065" width="13.75" style="3" customWidth="1"/>
    <col min="13066" max="13066" width="14.375" style="3" customWidth="1"/>
    <col min="13067" max="13067" width="12.875" style="3" customWidth="1"/>
    <col min="13068" max="13069" width="10.375" style="3" customWidth="1"/>
    <col min="13070" max="13070" width="10.5" style="3" customWidth="1"/>
    <col min="13071" max="13071" width="11.375" style="3" customWidth="1"/>
    <col min="13072" max="13072" width="8.375" style="3" customWidth="1"/>
    <col min="13073" max="13073" width="5.875" style="3" customWidth="1"/>
    <col min="13074" max="13074" width="10.5" style="3" customWidth="1"/>
    <col min="13075" max="13077" width="12.625" style="3" customWidth="1"/>
    <col min="13078" max="13078" width="11.875" style="3" customWidth="1"/>
    <col min="13079" max="13079" width="9.25" style="3" customWidth="1"/>
    <col min="13080" max="13080" width="7.625" style="3" customWidth="1"/>
    <col min="13081" max="13081" width="19.25" style="3" customWidth="1"/>
    <col min="13082" max="13082" width="11.875" style="3" customWidth="1"/>
    <col min="13083" max="13083" width="5.625" style="3" customWidth="1"/>
    <col min="13084" max="13084" width="6.125" style="3" customWidth="1"/>
    <col min="13085" max="13315" width="9" style="3"/>
    <col min="13316" max="13316" width="5.375" style="3" customWidth="1"/>
    <col min="13317" max="13317" width="52.125" style="3" customWidth="1"/>
    <col min="13318" max="13318" width="8.5" style="3" customWidth="1"/>
    <col min="13319" max="13319" width="12.625" style="3" customWidth="1"/>
    <col min="13320" max="13320" width="11.375" style="3" customWidth="1"/>
    <col min="13321" max="13321" width="13.75" style="3" customWidth="1"/>
    <col min="13322" max="13322" width="14.375" style="3" customWidth="1"/>
    <col min="13323" max="13323" width="12.875" style="3" customWidth="1"/>
    <col min="13324" max="13325" width="10.375" style="3" customWidth="1"/>
    <col min="13326" max="13326" width="10.5" style="3" customWidth="1"/>
    <col min="13327" max="13327" width="11.375" style="3" customWidth="1"/>
    <col min="13328" max="13328" width="8.375" style="3" customWidth="1"/>
    <col min="13329" max="13329" width="5.875" style="3" customWidth="1"/>
    <col min="13330" max="13330" width="10.5" style="3" customWidth="1"/>
    <col min="13331" max="13333" width="12.625" style="3" customWidth="1"/>
    <col min="13334" max="13334" width="11.875" style="3" customWidth="1"/>
    <col min="13335" max="13335" width="9.25" style="3" customWidth="1"/>
    <col min="13336" max="13336" width="7.625" style="3" customWidth="1"/>
    <col min="13337" max="13337" width="19.25" style="3" customWidth="1"/>
    <col min="13338" max="13338" width="11.875" style="3" customWidth="1"/>
    <col min="13339" max="13339" width="5.625" style="3" customWidth="1"/>
    <col min="13340" max="13340" width="6.125" style="3" customWidth="1"/>
    <col min="13341" max="13571" width="9" style="3"/>
    <col min="13572" max="13572" width="5.375" style="3" customWidth="1"/>
    <col min="13573" max="13573" width="52.125" style="3" customWidth="1"/>
    <col min="13574" max="13574" width="8.5" style="3" customWidth="1"/>
    <col min="13575" max="13575" width="12.625" style="3" customWidth="1"/>
    <col min="13576" max="13576" width="11.375" style="3" customWidth="1"/>
    <col min="13577" max="13577" width="13.75" style="3" customWidth="1"/>
    <col min="13578" max="13578" width="14.375" style="3" customWidth="1"/>
    <col min="13579" max="13579" width="12.875" style="3" customWidth="1"/>
    <col min="13580" max="13581" width="10.375" style="3" customWidth="1"/>
    <col min="13582" max="13582" width="10.5" style="3" customWidth="1"/>
    <col min="13583" max="13583" width="11.375" style="3" customWidth="1"/>
    <col min="13584" max="13584" width="8.375" style="3" customWidth="1"/>
    <col min="13585" max="13585" width="5.875" style="3" customWidth="1"/>
    <col min="13586" max="13586" width="10.5" style="3" customWidth="1"/>
    <col min="13587" max="13589" width="12.625" style="3" customWidth="1"/>
    <col min="13590" max="13590" width="11.875" style="3" customWidth="1"/>
    <col min="13591" max="13591" width="9.25" style="3" customWidth="1"/>
    <col min="13592" max="13592" width="7.625" style="3" customWidth="1"/>
    <col min="13593" max="13593" width="19.25" style="3" customWidth="1"/>
    <col min="13594" max="13594" width="11.875" style="3" customWidth="1"/>
    <col min="13595" max="13595" width="5.625" style="3" customWidth="1"/>
    <col min="13596" max="13596" width="6.125" style="3" customWidth="1"/>
    <col min="13597" max="13827" width="9" style="3"/>
    <col min="13828" max="13828" width="5.375" style="3" customWidth="1"/>
    <col min="13829" max="13829" width="52.125" style="3" customWidth="1"/>
    <col min="13830" max="13830" width="8.5" style="3" customWidth="1"/>
    <col min="13831" max="13831" width="12.625" style="3" customWidth="1"/>
    <col min="13832" max="13832" width="11.375" style="3" customWidth="1"/>
    <col min="13833" max="13833" width="13.75" style="3" customWidth="1"/>
    <col min="13834" max="13834" width="14.375" style="3" customWidth="1"/>
    <col min="13835" max="13835" width="12.875" style="3" customWidth="1"/>
    <col min="13836" max="13837" width="10.375" style="3" customWidth="1"/>
    <col min="13838" max="13838" width="10.5" style="3" customWidth="1"/>
    <col min="13839" max="13839" width="11.375" style="3" customWidth="1"/>
    <col min="13840" max="13840" width="8.375" style="3" customWidth="1"/>
    <col min="13841" max="13841" width="5.875" style="3" customWidth="1"/>
    <col min="13842" max="13842" width="10.5" style="3" customWidth="1"/>
    <col min="13843" max="13845" width="12.625" style="3" customWidth="1"/>
    <col min="13846" max="13846" width="11.875" style="3" customWidth="1"/>
    <col min="13847" max="13847" width="9.25" style="3" customWidth="1"/>
    <col min="13848" max="13848" width="7.625" style="3" customWidth="1"/>
    <col min="13849" max="13849" width="19.25" style="3" customWidth="1"/>
    <col min="13850" max="13850" width="11.875" style="3" customWidth="1"/>
    <col min="13851" max="13851" width="5.625" style="3" customWidth="1"/>
    <col min="13852" max="13852" width="6.125" style="3" customWidth="1"/>
    <col min="13853" max="14083" width="9" style="3"/>
    <col min="14084" max="14084" width="5.375" style="3" customWidth="1"/>
    <col min="14085" max="14085" width="52.125" style="3" customWidth="1"/>
    <col min="14086" max="14086" width="8.5" style="3" customWidth="1"/>
    <col min="14087" max="14087" width="12.625" style="3" customWidth="1"/>
    <col min="14088" max="14088" width="11.375" style="3" customWidth="1"/>
    <col min="14089" max="14089" width="13.75" style="3" customWidth="1"/>
    <col min="14090" max="14090" width="14.375" style="3" customWidth="1"/>
    <col min="14091" max="14091" width="12.875" style="3" customWidth="1"/>
    <col min="14092" max="14093" width="10.375" style="3" customWidth="1"/>
    <col min="14094" max="14094" width="10.5" style="3" customWidth="1"/>
    <col min="14095" max="14095" width="11.375" style="3" customWidth="1"/>
    <col min="14096" max="14096" width="8.375" style="3" customWidth="1"/>
    <col min="14097" max="14097" width="5.875" style="3" customWidth="1"/>
    <col min="14098" max="14098" width="10.5" style="3" customWidth="1"/>
    <col min="14099" max="14101" width="12.625" style="3" customWidth="1"/>
    <col min="14102" max="14102" width="11.875" style="3" customWidth="1"/>
    <col min="14103" max="14103" width="9.25" style="3" customWidth="1"/>
    <col min="14104" max="14104" width="7.625" style="3" customWidth="1"/>
    <col min="14105" max="14105" width="19.25" style="3" customWidth="1"/>
    <col min="14106" max="14106" width="11.875" style="3" customWidth="1"/>
    <col min="14107" max="14107" width="5.625" style="3" customWidth="1"/>
    <col min="14108" max="14108" width="6.125" style="3" customWidth="1"/>
    <col min="14109" max="14339" width="9" style="3"/>
    <col min="14340" max="14340" width="5.375" style="3" customWidth="1"/>
    <col min="14341" max="14341" width="52.125" style="3" customWidth="1"/>
    <col min="14342" max="14342" width="8.5" style="3" customWidth="1"/>
    <col min="14343" max="14343" width="12.625" style="3" customWidth="1"/>
    <col min="14344" max="14344" width="11.375" style="3" customWidth="1"/>
    <col min="14345" max="14345" width="13.75" style="3" customWidth="1"/>
    <col min="14346" max="14346" width="14.375" style="3" customWidth="1"/>
    <col min="14347" max="14347" width="12.875" style="3" customWidth="1"/>
    <col min="14348" max="14349" width="10.375" style="3" customWidth="1"/>
    <col min="14350" max="14350" width="10.5" style="3" customWidth="1"/>
    <col min="14351" max="14351" width="11.375" style="3" customWidth="1"/>
    <col min="14352" max="14352" width="8.375" style="3" customWidth="1"/>
    <col min="14353" max="14353" width="5.875" style="3" customWidth="1"/>
    <col min="14354" max="14354" width="10.5" style="3" customWidth="1"/>
    <col min="14355" max="14357" width="12.625" style="3" customWidth="1"/>
    <col min="14358" max="14358" width="11.875" style="3" customWidth="1"/>
    <col min="14359" max="14359" width="9.25" style="3" customWidth="1"/>
    <col min="14360" max="14360" width="7.625" style="3" customWidth="1"/>
    <col min="14361" max="14361" width="19.25" style="3" customWidth="1"/>
    <col min="14362" max="14362" width="11.875" style="3" customWidth="1"/>
    <col min="14363" max="14363" width="5.625" style="3" customWidth="1"/>
    <col min="14364" max="14364" width="6.125" style="3" customWidth="1"/>
    <col min="14365" max="14595" width="9" style="3"/>
    <col min="14596" max="14596" width="5.375" style="3" customWidth="1"/>
    <col min="14597" max="14597" width="52.125" style="3" customWidth="1"/>
    <col min="14598" max="14598" width="8.5" style="3" customWidth="1"/>
    <col min="14599" max="14599" width="12.625" style="3" customWidth="1"/>
    <col min="14600" max="14600" width="11.375" style="3" customWidth="1"/>
    <col min="14601" max="14601" width="13.75" style="3" customWidth="1"/>
    <col min="14602" max="14602" width="14.375" style="3" customWidth="1"/>
    <col min="14603" max="14603" width="12.875" style="3" customWidth="1"/>
    <col min="14604" max="14605" width="10.375" style="3" customWidth="1"/>
    <col min="14606" max="14606" width="10.5" style="3" customWidth="1"/>
    <col min="14607" max="14607" width="11.375" style="3" customWidth="1"/>
    <col min="14608" max="14608" width="8.375" style="3" customWidth="1"/>
    <col min="14609" max="14609" width="5.875" style="3" customWidth="1"/>
    <col min="14610" max="14610" width="10.5" style="3" customWidth="1"/>
    <col min="14611" max="14613" width="12.625" style="3" customWidth="1"/>
    <col min="14614" max="14614" width="11.875" style="3" customWidth="1"/>
    <col min="14615" max="14615" width="9.25" style="3" customWidth="1"/>
    <col min="14616" max="14616" width="7.625" style="3" customWidth="1"/>
    <col min="14617" max="14617" width="19.25" style="3" customWidth="1"/>
    <col min="14618" max="14618" width="11.875" style="3" customWidth="1"/>
    <col min="14619" max="14619" width="5.625" style="3" customWidth="1"/>
    <col min="14620" max="14620" width="6.125" style="3" customWidth="1"/>
    <col min="14621" max="14851" width="9" style="3"/>
    <col min="14852" max="14852" width="5.375" style="3" customWidth="1"/>
    <col min="14853" max="14853" width="52.125" style="3" customWidth="1"/>
    <col min="14854" max="14854" width="8.5" style="3" customWidth="1"/>
    <col min="14855" max="14855" width="12.625" style="3" customWidth="1"/>
    <col min="14856" max="14856" width="11.375" style="3" customWidth="1"/>
    <col min="14857" max="14857" width="13.75" style="3" customWidth="1"/>
    <col min="14858" max="14858" width="14.375" style="3" customWidth="1"/>
    <col min="14859" max="14859" width="12.875" style="3" customWidth="1"/>
    <col min="14860" max="14861" width="10.375" style="3" customWidth="1"/>
    <col min="14862" max="14862" width="10.5" style="3" customWidth="1"/>
    <col min="14863" max="14863" width="11.375" style="3" customWidth="1"/>
    <col min="14864" max="14864" width="8.375" style="3" customWidth="1"/>
    <col min="14865" max="14865" width="5.875" style="3" customWidth="1"/>
    <col min="14866" max="14866" width="10.5" style="3" customWidth="1"/>
    <col min="14867" max="14869" width="12.625" style="3" customWidth="1"/>
    <col min="14870" max="14870" width="11.875" style="3" customWidth="1"/>
    <col min="14871" max="14871" width="9.25" style="3" customWidth="1"/>
    <col min="14872" max="14872" width="7.625" style="3" customWidth="1"/>
    <col min="14873" max="14873" width="19.25" style="3" customWidth="1"/>
    <col min="14874" max="14874" width="11.875" style="3" customWidth="1"/>
    <col min="14875" max="14875" width="5.625" style="3" customWidth="1"/>
    <col min="14876" max="14876" width="6.125" style="3" customWidth="1"/>
    <col min="14877" max="15107" width="9" style="3"/>
    <col min="15108" max="15108" width="5.375" style="3" customWidth="1"/>
    <col min="15109" max="15109" width="52.125" style="3" customWidth="1"/>
    <col min="15110" max="15110" width="8.5" style="3" customWidth="1"/>
    <col min="15111" max="15111" width="12.625" style="3" customWidth="1"/>
    <col min="15112" max="15112" width="11.375" style="3" customWidth="1"/>
    <col min="15113" max="15113" width="13.75" style="3" customWidth="1"/>
    <col min="15114" max="15114" width="14.375" style="3" customWidth="1"/>
    <col min="15115" max="15115" width="12.875" style="3" customWidth="1"/>
    <col min="15116" max="15117" width="10.375" style="3" customWidth="1"/>
    <col min="15118" max="15118" width="10.5" style="3" customWidth="1"/>
    <col min="15119" max="15119" width="11.375" style="3" customWidth="1"/>
    <col min="15120" max="15120" width="8.375" style="3" customWidth="1"/>
    <col min="15121" max="15121" width="5.875" style="3" customWidth="1"/>
    <col min="15122" max="15122" width="10.5" style="3" customWidth="1"/>
    <col min="15123" max="15125" width="12.625" style="3" customWidth="1"/>
    <col min="15126" max="15126" width="11.875" style="3" customWidth="1"/>
    <col min="15127" max="15127" width="9.25" style="3" customWidth="1"/>
    <col min="15128" max="15128" width="7.625" style="3" customWidth="1"/>
    <col min="15129" max="15129" width="19.25" style="3" customWidth="1"/>
    <col min="15130" max="15130" width="11.875" style="3" customWidth="1"/>
    <col min="15131" max="15131" width="5.625" style="3" customWidth="1"/>
    <col min="15132" max="15132" width="6.125" style="3" customWidth="1"/>
    <col min="15133" max="15363" width="9" style="3"/>
    <col min="15364" max="15364" width="5.375" style="3" customWidth="1"/>
    <col min="15365" max="15365" width="52.125" style="3" customWidth="1"/>
    <col min="15366" max="15366" width="8.5" style="3" customWidth="1"/>
    <col min="15367" max="15367" width="12.625" style="3" customWidth="1"/>
    <col min="15368" max="15368" width="11.375" style="3" customWidth="1"/>
    <col min="15369" max="15369" width="13.75" style="3" customWidth="1"/>
    <col min="15370" max="15370" width="14.375" style="3" customWidth="1"/>
    <col min="15371" max="15371" width="12.875" style="3" customWidth="1"/>
    <col min="15372" max="15373" width="10.375" style="3" customWidth="1"/>
    <col min="15374" max="15374" width="10.5" style="3" customWidth="1"/>
    <col min="15375" max="15375" width="11.375" style="3" customWidth="1"/>
    <col min="15376" max="15376" width="8.375" style="3" customWidth="1"/>
    <col min="15377" max="15377" width="5.875" style="3" customWidth="1"/>
    <col min="15378" max="15378" width="10.5" style="3" customWidth="1"/>
    <col min="15379" max="15381" width="12.625" style="3" customWidth="1"/>
    <col min="15382" max="15382" width="11.875" style="3" customWidth="1"/>
    <col min="15383" max="15383" width="9.25" style="3" customWidth="1"/>
    <col min="15384" max="15384" width="7.625" style="3" customWidth="1"/>
    <col min="15385" max="15385" width="19.25" style="3" customWidth="1"/>
    <col min="15386" max="15386" width="11.875" style="3" customWidth="1"/>
    <col min="15387" max="15387" width="5.625" style="3" customWidth="1"/>
    <col min="15388" max="15388" width="6.125" style="3" customWidth="1"/>
    <col min="15389" max="15619" width="9" style="3"/>
    <col min="15620" max="15620" width="5.375" style="3" customWidth="1"/>
    <col min="15621" max="15621" width="52.125" style="3" customWidth="1"/>
    <col min="15622" max="15622" width="8.5" style="3" customWidth="1"/>
    <col min="15623" max="15623" width="12.625" style="3" customWidth="1"/>
    <col min="15624" max="15624" width="11.375" style="3" customWidth="1"/>
    <col min="15625" max="15625" width="13.75" style="3" customWidth="1"/>
    <col min="15626" max="15626" width="14.375" style="3" customWidth="1"/>
    <col min="15627" max="15627" width="12.875" style="3" customWidth="1"/>
    <col min="15628" max="15629" width="10.375" style="3" customWidth="1"/>
    <col min="15630" max="15630" width="10.5" style="3" customWidth="1"/>
    <col min="15631" max="15631" width="11.375" style="3" customWidth="1"/>
    <col min="15632" max="15632" width="8.375" style="3" customWidth="1"/>
    <col min="15633" max="15633" width="5.875" style="3" customWidth="1"/>
    <col min="15634" max="15634" width="10.5" style="3" customWidth="1"/>
    <col min="15635" max="15637" width="12.625" style="3" customWidth="1"/>
    <col min="15638" max="15638" width="11.875" style="3" customWidth="1"/>
    <col min="15639" max="15639" width="9.25" style="3" customWidth="1"/>
    <col min="15640" max="15640" width="7.625" style="3" customWidth="1"/>
    <col min="15641" max="15641" width="19.25" style="3" customWidth="1"/>
    <col min="15642" max="15642" width="11.875" style="3" customWidth="1"/>
    <col min="15643" max="15643" width="5.625" style="3" customWidth="1"/>
    <col min="15644" max="15644" width="6.125" style="3" customWidth="1"/>
    <col min="15645" max="15875" width="9" style="3"/>
    <col min="15876" max="15876" width="5.375" style="3" customWidth="1"/>
    <col min="15877" max="15877" width="52.125" style="3" customWidth="1"/>
    <col min="15878" max="15878" width="8.5" style="3" customWidth="1"/>
    <col min="15879" max="15879" width="12.625" style="3" customWidth="1"/>
    <col min="15880" max="15880" width="11.375" style="3" customWidth="1"/>
    <col min="15881" max="15881" width="13.75" style="3" customWidth="1"/>
    <col min="15882" max="15882" width="14.375" style="3" customWidth="1"/>
    <col min="15883" max="15883" width="12.875" style="3" customWidth="1"/>
    <col min="15884" max="15885" width="10.375" style="3" customWidth="1"/>
    <col min="15886" max="15886" width="10.5" style="3" customWidth="1"/>
    <col min="15887" max="15887" width="11.375" style="3" customWidth="1"/>
    <col min="15888" max="15888" width="8.375" style="3" customWidth="1"/>
    <col min="15889" max="15889" width="5.875" style="3" customWidth="1"/>
    <col min="15890" max="15890" width="10.5" style="3" customWidth="1"/>
    <col min="15891" max="15893" width="12.625" style="3" customWidth="1"/>
    <col min="15894" max="15894" width="11.875" style="3" customWidth="1"/>
    <col min="15895" max="15895" width="9.25" style="3" customWidth="1"/>
    <col min="15896" max="15896" width="7.625" style="3" customWidth="1"/>
    <col min="15897" max="15897" width="19.25" style="3" customWidth="1"/>
    <col min="15898" max="15898" width="11.875" style="3" customWidth="1"/>
    <col min="15899" max="15899" width="5.625" style="3" customWidth="1"/>
    <col min="15900" max="15900" width="6.125" style="3" customWidth="1"/>
    <col min="15901" max="16131" width="9" style="3"/>
    <col min="16132" max="16132" width="5.375" style="3" customWidth="1"/>
    <col min="16133" max="16133" width="52.125" style="3" customWidth="1"/>
    <col min="16134" max="16134" width="8.5" style="3" customWidth="1"/>
    <col min="16135" max="16135" width="12.625" style="3" customWidth="1"/>
    <col min="16136" max="16136" width="11.375" style="3" customWidth="1"/>
    <col min="16137" max="16137" width="13.75" style="3" customWidth="1"/>
    <col min="16138" max="16138" width="14.375" style="3" customWidth="1"/>
    <col min="16139" max="16139" width="12.875" style="3" customWidth="1"/>
    <col min="16140" max="16141" width="10.375" style="3" customWidth="1"/>
    <col min="16142" max="16142" width="10.5" style="3" customWidth="1"/>
    <col min="16143" max="16143" width="11.375" style="3" customWidth="1"/>
    <col min="16144" max="16144" width="8.375" style="3" customWidth="1"/>
    <col min="16145" max="16145" width="5.875" style="3" customWidth="1"/>
    <col min="16146" max="16146" width="10.5" style="3" customWidth="1"/>
    <col min="16147" max="16149" width="12.625" style="3" customWidth="1"/>
    <col min="16150" max="16150" width="11.875" style="3" customWidth="1"/>
    <col min="16151" max="16151" width="9.25" style="3" customWidth="1"/>
    <col min="16152" max="16152" width="7.625" style="3" customWidth="1"/>
    <col min="16153" max="16153" width="19.25" style="3" customWidth="1"/>
    <col min="16154" max="16154" width="11.875" style="3" customWidth="1"/>
    <col min="16155" max="16155" width="5.625" style="3" customWidth="1"/>
    <col min="16156" max="16156" width="6.125" style="3" customWidth="1"/>
    <col min="16157" max="16384" width="9" style="3"/>
  </cols>
  <sheetData>
    <row r="1" ht="15.75" customHeight="1" spans="1:1">
      <c r="A1" s="635" t="s">
        <v>409</v>
      </c>
    </row>
    <row r="2" s="20" customFormat="1" ht="30" customHeight="1" spans="1:30">
      <c r="A2" s="636" t="s">
        <v>1156</v>
      </c>
      <c r="B2" s="636"/>
      <c r="C2" s="636"/>
      <c r="D2" s="636"/>
      <c r="E2" s="636"/>
      <c r="F2" s="636"/>
      <c r="G2" s="636"/>
      <c r="H2" s="636"/>
      <c r="I2" s="636"/>
      <c r="J2" s="636"/>
      <c r="K2" s="636"/>
      <c r="L2" s="636"/>
      <c r="M2" s="636"/>
      <c r="N2" s="636"/>
      <c r="O2" s="636"/>
      <c r="P2" s="636"/>
      <c r="Q2" s="636"/>
      <c r="R2" s="636"/>
      <c r="S2" s="636"/>
      <c r="T2" s="636"/>
      <c r="U2" s="636"/>
      <c r="V2" s="636"/>
      <c r="W2" s="636"/>
      <c r="X2" s="636"/>
      <c r="Y2" s="636"/>
      <c r="Z2" s="636"/>
      <c r="AA2" s="636"/>
      <c r="AB2" s="636"/>
      <c r="AC2" s="636"/>
      <c r="AD2" s="636"/>
    </row>
    <row r="3" ht="15.75" customHeight="1" spans="1:30">
      <c r="A3" s="23" t="str">
        <f>"评估基准日："&amp;TEXT(基本信息输入表!M7,"yyyy年mm月dd日")</f>
        <v>评估基准日：2020年03月31日</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row>
    <row r="4" ht="14.1" customHeight="1" spans="1:30">
      <c r="A4" s="5"/>
      <c r="B4" s="5"/>
      <c r="C4" s="5"/>
      <c r="D4" s="5"/>
      <c r="E4" s="5"/>
      <c r="F4" s="5"/>
      <c r="G4" s="5"/>
      <c r="H4" s="5"/>
      <c r="I4" s="5"/>
      <c r="J4" s="5"/>
      <c r="K4" s="5"/>
      <c r="L4" s="5"/>
      <c r="M4" s="5"/>
      <c r="N4" s="5"/>
      <c r="O4" s="5"/>
      <c r="P4" s="5"/>
      <c r="Q4" s="5"/>
      <c r="R4" s="5"/>
      <c r="S4" s="5"/>
      <c r="T4" s="5"/>
      <c r="U4" s="5"/>
      <c r="V4" s="5"/>
      <c r="AD4" s="40" t="s">
        <v>1157</v>
      </c>
    </row>
    <row r="5" ht="15.75" customHeight="1" spans="1:30">
      <c r="A5" s="3" t="str">
        <f>基本信息输入表!K6&amp;"："&amp;基本信息输入表!M6</f>
        <v>被评估单位：山西华润昌裕煤业有限公司</v>
      </c>
      <c r="W5" s="29"/>
      <c r="AD5" s="29" t="s">
        <v>574</v>
      </c>
    </row>
    <row r="6" s="5" customFormat="1" ht="15.75" customHeight="1" spans="1:30">
      <c r="A6" s="637" t="s">
        <v>444</v>
      </c>
      <c r="B6" s="637" t="s">
        <v>1056</v>
      </c>
      <c r="C6" s="637" t="s">
        <v>877</v>
      </c>
      <c r="D6" s="637" t="s">
        <v>1158</v>
      </c>
      <c r="E6" s="638" t="s">
        <v>1159</v>
      </c>
      <c r="F6" s="638" t="s">
        <v>1160</v>
      </c>
      <c r="G6" s="638" t="s">
        <v>1161</v>
      </c>
      <c r="H6" s="637" t="s">
        <v>1162</v>
      </c>
      <c r="I6" s="637" t="s">
        <v>1163</v>
      </c>
      <c r="J6" s="637" t="s">
        <v>1163</v>
      </c>
      <c r="K6" s="637" t="s">
        <v>414</v>
      </c>
      <c r="L6" s="637"/>
      <c r="M6" s="637"/>
      <c r="N6" s="637"/>
      <c r="O6" s="637"/>
      <c r="P6" s="637"/>
      <c r="Q6" s="637"/>
      <c r="R6" s="637"/>
      <c r="S6" s="637"/>
      <c r="T6" s="637"/>
      <c r="U6" s="637"/>
      <c r="V6" s="637"/>
      <c r="W6" s="637"/>
      <c r="X6" s="637"/>
      <c r="Y6" s="637" t="s">
        <v>415</v>
      </c>
      <c r="Z6" s="637"/>
      <c r="AA6" s="637"/>
      <c r="AB6" s="637" t="s">
        <v>416</v>
      </c>
      <c r="AC6" s="637" t="s">
        <v>417</v>
      </c>
      <c r="AD6" s="637" t="s">
        <v>577</v>
      </c>
    </row>
    <row r="7" s="5" customFormat="1" ht="15.75" customHeight="1" spans="1:31">
      <c r="A7" s="637"/>
      <c r="B7" s="637"/>
      <c r="C7" s="637"/>
      <c r="D7" s="637"/>
      <c r="E7" s="639"/>
      <c r="F7" s="639"/>
      <c r="G7" s="639"/>
      <c r="H7" s="637" t="s">
        <v>1164</v>
      </c>
      <c r="I7" s="637" t="s">
        <v>672</v>
      </c>
      <c r="J7" s="637" t="s">
        <v>1165</v>
      </c>
      <c r="K7" s="654" t="s">
        <v>1166</v>
      </c>
      <c r="L7" s="655" t="s">
        <v>1167</v>
      </c>
      <c r="M7" s="655" t="s">
        <v>1168</v>
      </c>
      <c r="N7" s="654" t="s">
        <v>1169</v>
      </c>
      <c r="O7" s="654" t="s">
        <v>1170</v>
      </c>
      <c r="P7" s="654" t="s">
        <v>1171</v>
      </c>
      <c r="Q7" s="655" t="s">
        <v>1172</v>
      </c>
      <c r="R7" s="654" t="s">
        <v>1173</v>
      </c>
      <c r="S7" s="655" t="s">
        <v>1174</v>
      </c>
      <c r="T7" s="654" t="s">
        <v>1175</v>
      </c>
      <c r="U7" s="654" t="s">
        <v>1176</v>
      </c>
      <c r="V7" s="654" t="s">
        <v>1177</v>
      </c>
      <c r="W7" s="654" t="s">
        <v>1178</v>
      </c>
      <c r="X7" s="637" t="s">
        <v>880</v>
      </c>
      <c r="Y7" s="637" t="s">
        <v>881</v>
      </c>
      <c r="Z7" s="637" t="s">
        <v>882</v>
      </c>
      <c r="AA7" s="637" t="s">
        <v>880</v>
      </c>
      <c r="AB7" s="637"/>
      <c r="AC7" s="637"/>
      <c r="AD7" s="637"/>
      <c r="AE7" s="23" t="s">
        <v>592</v>
      </c>
    </row>
    <row r="8" s="5" customFormat="1" ht="15.75" customHeight="1" spans="1:31">
      <c r="A8" s="640"/>
      <c r="B8" s="641"/>
      <c r="C8" s="642"/>
      <c r="D8" s="643"/>
      <c r="E8" s="644"/>
      <c r="F8" s="644"/>
      <c r="G8" s="645"/>
      <c r="H8" s="646"/>
      <c r="I8" s="656"/>
      <c r="J8" s="656"/>
      <c r="K8" s="656"/>
      <c r="L8" s="656"/>
      <c r="M8" s="656"/>
      <c r="N8" s="656"/>
      <c r="O8" s="657"/>
      <c r="P8" s="657"/>
      <c r="Q8" s="657"/>
      <c r="R8" s="657"/>
      <c r="S8" s="657"/>
      <c r="T8" s="657"/>
      <c r="U8" s="659">
        <f>SUM(K8:T8)</f>
        <v>0</v>
      </c>
      <c r="V8" s="658"/>
      <c r="W8" s="660"/>
      <c r="X8" s="659">
        <f>U8+V8-W8</f>
        <v>0</v>
      </c>
      <c r="Y8" s="663"/>
      <c r="Z8" s="664"/>
      <c r="AA8" s="659"/>
      <c r="AB8" s="665">
        <f>AA8-X8</f>
        <v>0</v>
      </c>
      <c r="AC8" s="43" t="str">
        <f>IF(X8=0,"",AB8/X8*100)</f>
        <v/>
      </c>
      <c r="AD8" s="666"/>
      <c r="AE8" s="5" t="s">
        <v>1179</v>
      </c>
    </row>
    <row r="9" s="5" customFormat="1" ht="15.75" customHeight="1" spans="1:31">
      <c r="A9" s="640"/>
      <c r="B9" s="641"/>
      <c r="C9" s="642"/>
      <c r="D9" s="643"/>
      <c r="E9" s="644"/>
      <c r="F9" s="644"/>
      <c r="G9" s="645"/>
      <c r="H9" s="647"/>
      <c r="I9" s="656"/>
      <c r="J9" s="656"/>
      <c r="K9" s="656"/>
      <c r="L9" s="656"/>
      <c r="M9" s="656"/>
      <c r="N9" s="656"/>
      <c r="O9" s="657"/>
      <c r="P9" s="657"/>
      <c r="Q9" s="657"/>
      <c r="R9" s="657"/>
      <c r="S9" s="657"/>
      <c r="T9" s="657"/>
      <c r="U9" s="659">
        <f t="shared" ref="U9:U26" si="0">SUM(K9:T9)</f>
        <v>0</v>
      </c>
      <c r="V9" s="658"/>
      <c r="W9" s="660"/>
      <c r="X9" s="659">
        <f t="shared" ref="X9:X26" si="1">U9+V9-W9</f>
        <v>0</v>
      </c>
      <c r="Y9" s="663"/>
      <c r="Z9" s="664"/>
      <c r="AA9" s="659"/>
      <c r="AB9" s="665">
        <f t="shared" ref="AB9:AB26" si="2">AA9-X9</f>
        <v>0</v>
      </c>
      <c r="AC9" s="43"/>
      <c r="AD9" s="666"/>
      <c r="AE9" s="5" t="s">
        <v>1180</v>
      </c>
    </row>
    <row r="10" s="5" customFormat="1" ht="15.75" customHeight="1" spans="1:31">
      <c r="A10" s="640"/>
      <c r="B10" s="641"/>
      <c r="C10" s="642"/>
      <c r="D10" s="643"/>
      <c r="E10" s="644"/>
      <c r="F10" s="644"/>
      <c r="G10" s="645"/>
      <c r="H10" s="647"/>
      <c r="I10" s="656"/>
      <c r="J10" s="656"/>
      <c r="K10" s="656"/>
      <c r="L10" s="656"/>
      <c r="M10" s="656"/>
      <c r="N10" s="656"/>
      <c r="O10" s="657"/>
      <c r="P10" s="657"/>
      <c r="Q10" s="657"/>
      <c r="R10" s="657"/>
      <c r="S10" s="657"/>
      <c r="T10" s="657"/>
      <c r="U10" s="659">
        <f t="shared" si="0"/>
        <v>0</v>
      </c>
      <c r="V10" s="658"/>
      <c r="W10" s="660"/>
      <c r="X10" s="659">
        <f t="shared" si="1"/>
        <v>0</v>
      </c>
      <c r="Y10" s="663"/>
      <c r="Z10" s="664"/>
      <c r="AA10" s="659"/>
      <c r="AB10" s="665">
        <f t="shared" si="2"/>
        <v>0</v>
      </c>
      <c r="AC10" s="43"/>
      <c r="AD10" s="666"/>
      <c r="AE10" s="5" t="s">
        <v>1181</v>
      </c>
    </row>
    <row r="11" s="5" customFormat="1" ht="15.75" customHeight="1" spans="1:31">
      <c r="A11" s="640"/>
      <c r="B11" s="641"/>
      <c r="C11" s="642"/>
      <c r="D11" s="643"/>
      <c r="E11" s="644"/>
      <c r="F11" s="644"/>
      <c r="G11" s="645"/>
      <c r="H11" s="647"/>
      <c r="I11" s="656"/>
      <c r="J11" s="656"/>
      <c r="K11" s="656"/>
      <c r="L11" s="656"/>
      <c r="M11" s="656"/>
      <c r="N11" s="656"/>
      <c r="O11" s="657"/>
      <c r="P11" s="657"/>
      <c r="Q11" s="657"/>
      <c r="R11" s="657"/>
      <c r="S11" s="657"/>
      <c r="T11" s="657"/>
      <c r="U11" s="659">
        <f t="shared" si="0"/>
        <v>0</v>
      </c>
      <c r="V11" s="658"/>
      <c r="W11" s="660"/>
      <c r="X11" s="659">
        <f t="shared" si="1"/>
        <v>0</v>
      </c>
      <c r="Y11" s="663"/>
      <c r="Z11" s="664"/>
      <c r="AA11" s="659"/>
      <c r="AB11" s="665">
        <f t="shared" si="2"/>
        <v>0</v>
      </c>
      <c r="AC11" s="43"/>
      <c r="AD11" s="666"/>
      <c r="AE11" s="5" t="s">
        <v>1182</v>
      </c>
    </row>
    <row r="12" s="5" customFormat="1" ht="15.75" customHeight="1" spans="1:31">
      <c r="A12" s="640"/>
      <c r="B12" s="641"/>
      <c r="C12" s="642"/>
      <c r="D12" s="643"/>
      <c r="E12" s="644"/>
      <c r="F12" s="644"/>
      <c r="G12" s="645"/>
      <c r="H12" s="647"/>
      <c r="I12" s="656"/>
      <c r="J12" s="656"/>
      <c r="K12" s="656"/>
      <c r="L12" s="656"/>
      <c r="M12" s="656"/>
      <c r="N12" s="656"/>
      <c r="O12" s="657"/>
      <c r="P12" s="657"/>
      <c r="Q12" s="657"/>
      <c r="R12" s="657"/>
      <c r="S12" s="657"/>
      <c r="T12" s="657"/>
      <c r="U12" s="659">
        <f t="shared" si="0"/>
        <v>0</v>
      </c>
      <c r="V12" s="658"/>
      <c r="W12" s="660"/>
      <c r="X12" s="659"/>
      <c r="Y12" s="663"/>
      <c r="Z12" s="664"/>
      <c r="AA12" s="659"/>
      <c r="AB12" s="665">
        <f t="shared" si="2"/>
        <v>0</v>
      </c>
      <c r="AC12" s="43"/>
      <c r="AD12" s="666"/>
      <c r="AE12" s="5" t="s">
        <v>1183</v>
      </c>
    </row>
    <row r="13" s="5" customFormat="1" ht="15.75" customHeight="1" spans="1:31">
      <c r="A13" s="640"/>
      <c r="B13" s="641"/>
      <c r="C13" s="642"/>
      <c r="D13" s="643"/>
      <c r="E13" s="644"/>
      <c r="F13" s="644"/>
      <c r="G13" s="645"/>
      <c r="H13" s="647"/>
      <c r="I13" s="656"/>
      <c r="J13" s="656"/>
      <c r="K13" s="656"/>
      <c r="L13" s="656"/>
      <c r="M13" s="656"/>
      <c r="N13" s="656"/>
      <c r="O13" s="657"/>
      <c r="P13" s="657"/>
      <c r="Q13" s="657"/>
      <c r="R13" s="657"/>
      <c r="S13" s="657"/>
      <c r="T13" s="657"/>
      <c r="U13" s="659">
        <f t="shared" si="0"/>
        <v>0</v>
      </c>
      <c r="V13" s="658"/>
      <c r="W13" s="660"/>
      <c r="X13" s="659">
        <f t="shared" si="1"/>
        <v>0</v>
      </c>
      <c r="Y13" s="663"/>
      <c r="Z13" s="664"/>
      <c r="AA13" s="659"/>
      <c r="AB13" s="665">
        <f t="shared" si="2"/>
        <v>0</v>
      </c>
      <c r="AC13" s="43"/>
      <c r="AD13" s="666"/>
      <c r="AE13" s="5" t="s">
        <v>1184</v>
      </c>
    </row>
    <row r="14" s="5" customFormat="1" ht="15.75" customHeight="1" spans="1:31">
      <c r="A14" s="640"/>
      <c r="B14" s="641"/>
      <c r="C14" s="642"/>
      <c r="D14" s="643"/>
      <c r="E14" s="644"/>
      <c r="F14" s="644"/>
      <c r="G14" s="645"/>
      <c r="H14" s="647"/>
      <c r="I14" s="656"/>
      <c r="J14" s="656"/>
      <c r="K14" s="656"/>
      <c r="L14" s="656"/>
      <c r="M14" s="656"/>
      <c r="N14" s="656"/>
      <c r="O14" s="657"/>
      <c r="P14" s="657"/>
      <c r="Q14" s="657"/>
      <c r="R14" s="657"/>
      <c r="S14" s="657"/>
      <c r="T14" s="657"/>
      <c r="U14" s="659">
        <f t="shared" si="0"/>
        <v>0</v>
      </c>
      <c r="V14" s="658"/>
      <c r="W14" s="660"/>
      <c r="X14" s="659">
        <f t="shared" si="1"/>
        <v>0</v>
      </c>
      <c r="Y14" s="663"/>
      <c r="Z14" s="664"/>
      <c r="AA14" s="659"/>
      <c r="AB14" s="665">
        <f t="shared" si="2"/>
        <v>0</v>
      </c>
      <c r="AC14" s="43"/>
      <c r="AD14" s="666"/>
      <c r="AE14" s="5" t="s">
        <v>1185</v>
      </c>
    </row>
    <row r="15" s="5" customFormat="1" ht="15.75" customHeight="1" spans="1:31">
      <c r="A15" s="640"/>
      <c r="B15" s="641"/>
      <c r="C15" s="642"/>
      <c r="D15" s="643"/>
      <c r="E15" s="644"/>
      <c r="F15" s="644"/>
      <c r="G15" s="645"/>
      <c r="H15" s="646"/>
      <c r="I15" s="656"/>
      <c r="J15" s="656"/>
      <c r="K15" s="656"/>
      <c r="L15" s="656"/>
      <c r="M15" s="656"/>
      <c r="N15" s="656"/>
      <c r="O15" s="657"/>
      <c r="P15" s="657"/>
      <c r="Q15" s="657"/>
      <c r="R15" s="657"/>
      <c r="S15" s="657"/>
      <c r="T15" s="657"/>
      <c r="U15" s="659">
        <f t="shared" si="0"/>
        <v>0</v>
      </c>
      <c r="V15" s="658"/>
      <c r="W15" s="660"/>
      <c r="X15" s="659">
        <f t="shared" si="1"/>
        <v>0</v>
      </c>
      <c r="Y15" s="663"/>
      <c r="Z15" s="664"/>
      <c r="AA15" s="659"/>
      <c r="AB15" s="665">
        <f t="shared" si="2"/>
        <v>0</v>
      </c>
      <c r="AC15" s="43" t="str">
        <f>IF(X15=0,"",AB15/X15*100)</f>
        <v/>
      </c>
      <c r="AD15" s="666"/>
      <c r="AE15" s="5" t="s">
        <v>1186</v>
      </c>
    </row>
    <row r="16" s="5" customFormat="1" ht="15.75" customHeight="1" spans="1:31">
      <c r="A16" s="640"/>
      <c r="B16" s="641"/>
      <c r="C16" s="642"/>
      <c r="D16" s="643"/>
      <c r="E16" s="644"/>
      <c r="F16" s="644"/>
      <c r="G16" s="645"/>
      <c r="H16" s="646"/>
      <c r="I16" s="656"/>
      <c r="J16" s="656"/>
      <c r="K16" s="656"/>
      <c r="L16" s="656"/>
      <c r="M16" s="656"/>
      <c r="N16" s="656"/>
      <c r="O16" s="657"/>
      <c r="P16" s="657"/>
      <c r="Q16" s="657"/>
      <c r="R16" s="657"/>
      <c r="S16" s="657"/>
      <c r="T16" s="657"/>
      <c r="U16" s="659">
        <f t="shared" si="0"/>
        <v>0</v>
      </c>
      <c r="V16" s="658"/>
      <c r="W16" s="661"/>
      <c r="X16" s="659">
        <f t="shared" si="1"/>
        <v>0</v>
      </c>
      <c r="Y16" s="663"/>
      <c r="Z16" s="664"/>
      <c r="AA16" s="659"/>
      <c r="AB16" s="665">
        <f t="shared" si="2"/>
        <v>0</v>
      </c>
      <c r="AC16" s="43" t="str">
        <f>IF(X16=0,"",AB16/X16*100)</f>
        <v/>
      </c>
      <c r="AD16" s="666"/>
      <c r="AE16" s="5" t="s">
        <v>1187</v>
      </c>
    </row>
    <row r="17" s="5" customFormat="1" ht="15.75" customHeight="1" spans="1:31">
      <c r="A17" s="640"/>
      <c r="B17" s="641"/>
      <c r="C17" s="642"/>
      <c r="D17" s="643"/>
      <c r="E17" s="644"/>
      <c r="F17" s="644"/>
      <c r="G17" s="645"/>
      <c r="H17" s="647"/>
      <c r="I17" s="656"/>
      <c r="J17" s="656"/>
      <c r="K17" s="656"/>
      <c r="L17" s="656"/>
      <c r="M17" s="656"/>
      <c r="N17" s="656"/>
      <c r="O17" s="657"/>
      <c r="P17" s="657"/>
      <c r="Q17" s="657"/>
      <c r="R17" s="657"/>
      <c r="S17" s="657"/>
      <c r="T17" s="657"/>
      <c r="U17" s="659">
        <f t="shared" si="0"/>
        <v>0</v>
      </c>
      <c r="V17" s="658"/>
      <c r="W17" s="661"/>
      <c r="X17" s="659">
        <f t="shared" si="1"/>
        <v>0</v>
      </c>
      <c r="Y17" s="663"/>
      <c r="Z17" s="664"/>
      <c r="AA17" s="659"/>
      <c r="AB17" s="665">
        <f t="shared" si="2"/>
        <v>0</v>
      </c>
      <c r="AC17" s="43"/>
      <c r="AD17" s="666"/>
      <c r="AE17" s="5" t="s">
        <v>1188</v>
      </c>
    </row>
    <row r="18" s="5" customFormat="1" ht="15.75" customHeight="1" spans="1:31">
      <c r="A18" s="640"/>
      <c r="B18" s="641"/>
      <c r="C18" s="642"/>
      <c r="D18" s="643"/>
      <c r="E18" s="644"/>
      <c r="F18" s="644"/>
      <c r="G18" s="645"/>
      <c r="H18" s="647"/>
      <c r="I18" s="656"/>
      <c r="J18" s="656"/>
      <c r="K18" s="656"/>
      <c r="L18" s="656"/>
      <c r="M18" s="656"/>
      <c r="N18" s="656"/>
      <c r="O18" s="657"/>
      <c r="P18" s="657"/>
      <c r="Q18" s="657"/>
      <c r="R18" s="657"/>
      <c r="S18" s="657"/>
      <c r="T18" s="657"/>
      <c r="U18" s="659">
        <f t="shared" si="0"/>
        <v>0</v>
      </c>
      <c r="V18" s="658"/>
      <c r="W18" s="661"/>
      <c r="X18" s="659">
        <f t="shared" si="1"/>
        <v>0</v>
      </c>
      <c r="Y18" s="663"/>
      <c r="Z18" s="664"/>
      <c r="AA18" s="659"/>
      <c r="AB18" s="665">
        <f t="shared" si="2"/>
        <v>0</v>
      </c>
      <c r="AC18" s="43"/>
      <c r="AD18" s="666"/>
      <c r="AE18" s="5" t="s">
        <v>1189</v>
      </c>
    </row>
    <row r="19" s="5" customFormat="1" ht="15.75" customHeight="1" spans="1:31">
      <c r="A19" s="640"/>
      <c r="B19" s="641"/>
      <c r="C19" s="642"/>
      <c r="D19" s="643"/>
      <c r="E19" s="644"/>
      <c r="F19" s="644"/>
      <c r="G19" s="645"/>
      <c r="H19" s="647"/>
      <c r="I19" s="656"/>
      <c r="J19" s="656"/>
      <c r="K19" s="656"/>
      <c r="L19" s="656"/>
      <c r="M19" s="656"/>
      <c r="N19" s="656"/>
      <c r="O19" s="657"/>
      <c r="P19" s="657"/>
      <c r="Q19" s="657"/>
      <c r="R19" s="657"/>
      <c r="S19" s="657"/>
      <c r="T19" s="657"/>
      <c r="U19" s="659">
        <f t="shared" si="0"/>
        <v>0</v>
      </c>
      <c r="V19" s="658"/>
      <c r="W19" s="661"/>
      <c r="X19" s="659">
        <f t="shared" si="1"/>
        <v>0</v>
      </c>
      <c r="Y19" s="663"/>
      <c r="Z19" s="664"/>
      <c r="AA19" s="659"/>
      <c r="AB19" s="665">
        <f t="shared" si="2"/>
        <v>0</v>
      </c>
      <c r="AC19" s="43"/>
      <c r="AD19" s="666"/>
      <c r="AE19" s="5" t="s">
        <v>1190</v>
      </c>
    </row>
    <row r="20" s="5" customFormat="1" ht="15.75" customHeight="1" spans="1:31">
      <c r="A20" s="640"/>
      <c r="B20" s="641"/>
      <c r="C20" s="642"/>
      <c r="D20" s="643"/>
      <c r="E20" s="644"/>
      <c r="F20" s="644"/>
      <c r="G20" s="645"/>
      <c r="H20" s="647"/>
      <c r="I20" s="656"/>
      <c r="J20" s="656"/>
      <c r="K20" s="656"/>
      <c r="L20" s="656"/>
      <c r="M20" s="656"/>
      <c r="N20" s="656"/>
      <c r="O20" s="657"/>
      <c r="P20" s="657"/>
      <c r="Q20" s="657"/>
      <c r="R20" s="657"/>
      <c r="S20" s="657"/>
      <c r="T20" s="657"/>
      <c r="U20" s="659">
        <f t="shared" si="0"/>
        <v>0</v>
      </c>
      <c r="V20" s="658"/>
      <c r="W20" s="661"/>
      <c r="X20" s="659">
        <f t="shared" si="1"/>
        <v>0</v>
      </c>
      <c r="Y20" s="663"/>
      <c r="Z20" s="664"/>
      <c r="AA20" s="659"/>
      <c r="AB20" s="665">
        <f t="shared" si="2"/>
        <v>0</v>
      </c>
      <c r="AC20" s="43"/>
      <c r="AD20" s="666"/>
      <c r="AE20" s="5" t="s">
        <v>1191</v>
      </c>
    </row>
    <row r="21" s="5" customFormat="1" ht="15.75" customHeight="1" spans="1:31">
      <c r="A21" s="640"/>
      <c r="B21" s="641"/>
      <c r="C21" s="642"/>
      <c r="D21" s="643"/>
      <c r="E21" s="644"/>
      <c r="F21" s="644"/>
      <c r="G21" s="645"/>
      <c r="H21" s="647"/>
      <c r="I21" s="656"/>
      <c r="J21" s="656"/>
      <c r="K21" s="656"/>
      <c r="L21" s="656"/>
      <c r="M21" s="656"/>
      <c r="N21" s="656"/>
      <c r="O21" s="657"/>
      <c r="P21" s="657"/>
      <c r="Q21" s="657"/>
      <c r="R21" s="657"/>
      <c r="S21" s="657"/>
      <c r="T21" s="657"/>
      <c r="U21" s="659">
        <f t="shared" si="0"/>
        <v>0</v>
      </c>
      <c r="V21" s="658"/>
      <c r="W21" s="661"/>
      <c r="X21" s="659">
        <f t="shared" si="1"/>
        <v>0</v>
      </c>
      <c r="Y21" s="663"/>
      <c r="Z21" s="664"/>
      <c r="AA21" s="659"/>
      <c r="AB21" s="665">
        <f t="shared" si="2"/>
        <v>0</v>
      </c>
      <c r="AC21" s="43"/>
      <c r="AD21" s="666"/>
      <c r="AE21" s="5" t="s">
        <v>1192</v>
      </c>
    </row>
    <row r="22" s="5" customFormat="1" ht="15.75" customHeight="1" spans="1:31">
      <c r="A22" s="640"/>
      <c r="B22" s="641"/>
      <c r="C22" s="642"/>
      <c r="D22" s="643"/>
      <c r="E22" s="644"/>
      <c r="F22" s="644"/>
      <c r="G22" s="645"/>
      <c r="H22" s="647"/>
      <c r="I22" s="656"/>
      <c r="J22" s="656"/>
      <c r="K22" s="656"/>
      <c r="L22" s="656"/>
      <c r="M22" s="656"/>
      <c r="N22" s="656"/>
      <c r="O22" s="657"/>
      <c r="P22" s="657"/>
      <c r="Q22" s="657"/>
      <c r="R22" s="657"/>
      <c r="S22" s="657"/>
      <c r="T22" s="657"/>
      <c r="U22" s="659">
        <f t="shared" si="0"/>
        <v>0</v>
      </c>
      <c r="V22" s="658"/>
      <c r="W22" s="661"/>
      <c r="X22" s="659">
        <f t="shared" si="1"/>
        <v>0</v>
      </c>
      <c r="Y22" s="663"/>
      <c r="Z22" s="664"/>
      <c r="AA22" s="659"/>
      <c r="AB22" s="665">
        <f t="shared" si="2"/>
        <v>0</v>
      </c>
      <c r="AC22" s="43"/>
      <c r="AD22" s="666"/>
      <c r="AE22" s="5" t="s">
        <v>1193</v>
      </c>
    </row>
    <row r="23" s="5" customFormat="1" ht="15.75" customHeight="1" spans="1:31">
      <c r="A23" s="640"/>
      <c r="B23" s="641"/>
      <c r="C23" s="642"/>
      <c r="D23" s="643"/>
      <c r="E23" s="644"/>
      <c r="F23" s="644"/>
      <c r="G23" s="645"/>
      <c r="H23" s="647"/>
      <c r="I23" s="656"/>
      <c r="J23" s="656"/>
      <c r="K23" s="656"/>
      <c r="L23" s="656"/>
      <c r="M23" s="656"/>
      <c r="N23" s="656"/>
      <c r="O23" s="657"/>
      <c r="P23" s="657"/>
      <c r="Q23" s="657"/>
      <c r="R23" s="657"/>
      <c r="S23" s="657"/>
      <c r="T23" s="657"/>
      <c r="U23" s="659">
        <f t="shared" si="0"/>
        <v>0</v>
      </c>
      <c r="V23" s="658"/>
      <c r="W23" s="661"/>
      <c r="X23" s="659">
        <f t="shared" si="1"/>
        <v>0</v>
      </c>
      <c r="Y23" s="663"/>
      <c r="Z23" s="664"/>
      <c r="AA23" s="659"/>
      <c r="AB23" s="665">
        <f t="shared" si="2"/>
        <v>0</v>
      </c>
      <c r="AC23" s="43"/>
      <c r="AD23" s="666"/>
      <c r="AE23" s="5" t="s">
        <v>1194</v>
      </c>
    </row>
    <row r="24" s="5" customFormat="1" ht="15.75" customHeight="1" spans="1:31">
      <c r="A24" s="640"/>
      <c r="B24" s="641"/>
      <c r="C24" s="642"/>
      <c r="D24" s="643"/>
      <c r="E24" s="644"/>
      <c r="F24" s="644"/>
      <c r="G24" s="645"/>
      <c r="H24" s="647"/>
      <c r="I24" s="656"/>
      <c r="J24" s="656"/>
      <c r="K24" s="656"/>
      <c r="L24" s="656"/>
      <c r="M24" s="656"/>
      <c r="N24" s="656"/>
      <c r="O24" s="657"/>
      <c r="P24" s="657"/>
      <c r="Q24" s="657"/>
      <c r="R24" s="657"/>
      <c r="S24" s="657"/>
      <c r="T24" s="657"/>
      <c r="U24" s="659">
        <f t="shared" si="0"/>
        <v>0</v>
      </c>
      <c r="V24" s="658"/>
      <c r="W24" s="661"/>
      <c r="X24" s="659">
        <f t="shared" si="1"/>
        <v>0</v>
      </c>
      <c r="Y24" s="663"/>
      <c r="Z24" s="664"/>
      <c r="AA24" s="659"/>
      <c r="AB24" s="665">
        <f t="shared" si="2"/>
        <v>0</v>
      </c>
      <c r="AC24" s="43"/>
      <c r="AD24" s="666"/>
      <c r="AE24" s="5" t="s">
        <v>1195</v>
      </c>
    </row>
    <row r="25" s="5" customFormat="1" ht="15.75" customHeight="1" spans="1:31">
      <c r="A25" s="640"/>
      <c r="B25" s="641"/>
      <c r="C25" s="642"/>
      <c r="D25" s="643"/>
      <c r="E25" s="644"/>
      <c r="F25" s="644"/>
      <c r="G25" s="645"/>
      <c r="H25" s="647"/>
      <c r="I25" s="656"/>
      <c r="J25" s="656"/>
      <c r="K25" s="656"/>
      <c r="L25" s="656"/>
      <c r="M25" s="656"/>
      <c r="N25" s="656"/>
      <c r="O25" s="657"/>
      <c r="P25" s="657"/>
      <c r="Q25" s="657"/>
      <c r="R25" s="657"/>
      <c r="S25" s="657"/>
      <c r="T25" s="657"/>
      <c r="U25" s="659">
        <f t="shared" si="0"/>
        <v>0</v>
      </c>
      <c r="V25" s="658"/>
      <c r="W25" s="661"/>
      <c r="X25" s="659">
        <f t="shared" si="1"/>
        <v>0</v>
      </c>
      <c r="Y25" s="663"/>
      <c r="Z25" s="664"/>
      <c r="AA25" s="659"/>
      <c r="AB25" s="665">
        <f t="shared" si="2"/>
        <v>0</v>
      </c>
      <c r="AC25" s="43"/>
      <c r="AD25" s="666"/>
      <c r="AE25" s="5" t="s">
        <v>1196</v>
      </c>
    </row>
    <row r="26" s="5" customFormat="1" ht="15" customHeight="1" spans="1:31">
      <c r="A26" s="640"/>
      <c r="B26" s="648"/>
      <c r="C26" s="649"/>
      <c r="D26" s="650"/>
      <c r="E26" s="650"/>
      <c r="F26" s="650"/>
      <c r="G26" s="651"/>
      <c r="H26" s="652"/>
      <c r="I26" s="658"/>
      <c r="J26" s="652"/>
      <c r="K26" s="657"/>
      <c r="L26" s="657"/>
      <c r="M26" s="657"/>
      <c r="N26" s="657"/>
      <c r="O26" s="657"/>
      <c r="P26" s="657"/>
      <c r="Q26" s="662"/>
      <c r="R26" s="662"/>
      <c r="S26" s="662"/>
      <c r="T26" s="662"/>
      <c r="U26" s="659">
        <f t="shared" si="0"/>
        <v>0</v>
      </c>
      <c r="V26" s="658"/>
      <c r="W26" s="658"/>
      <c r="X26" s="659">
        <f t="shared" si="1"/>
        <v>0</v>
      </c>
      <c r="Y26" s="664"/>
      <c r="Z26" s="664"/>
      <c r="AA26" s="659"/>
      <c r="AB26" s="665">
        <f t="shared" si="2"/>
        <v>0</v>
      </c>
      <c r="AC26" s="43" t="str">
        <f>IF(X26=0,"",AB26/X26*100)</f>
        <v/>
      </c>
      <c r="AD26" s="666"/>
      <c r="AE26" s="5" t="s">
        <v>1197</v>
      </c>
    </row>
    <row r="27" s="5" customFormat="1" ht="15" customHeight="1" spans="1:30">
      <c r="A27" s="41" t="s">
        <v>812</v>
      </c>
      <c r="B27" s="41"/>
      <c r="C27" s="42"/>
      <c r="D27" s="653">
        <f>SUM(D8:D26)</f>
        <v>0</v>
      </c>
      <c r="E27" s="653"/>
      <c r="F27" s="653"/>
      <c r="G27" s="653"/>
      <c r="H27" s="653">
        <f>SUM(H8:H26)</f>
        <v>0</v>
      </c>
      <c r="I27" s="653">
        <f>SUM(I8:I26)</f>
        <v>0</v>
      </c>
      <c r="J27" s="653">
        <f>SUM(J8:J26)</f>
        <v>0</v>
      </c>
      <c r="K27" s="653">
        <f>SUM(K8:K26)</f>
        <v>0</v>
      </c>
      <c r="L27" s="653"/>
      <c r="M27" s="653">
        <f>SUM(M8:M26)</f>
        <v>0</v>
      </c>
      <c r="N27" s="653"/>
      <c r="O27" s="653">
        <f t="shared" ref="O27:AB27" si="3">SUM(O8:O26)</f>
        <v>0</v>
      </c>
      <c r="P27" s="653">
        <f t="shared" si="3"/>
        <v>0</v>
      </c>
      <c r="Q27" s="653">
        <f t="shared" si="3"/>
        <v>0</v>
      </c>
      <c r="R27" s="653">
        <f t="shared" si="3"/>
        <v>0</v>
      </c>
      <c r="S27" s="653">
        <f t="shared" si="3"/>
        <v>0</v>
      </c>
      <c r="T27" s="653">
        <f t="shared" si="3"/>
        <v>0</v>
      </c>
      <c r="U27" s="653">
        <f t="shared" si="3"/>
        <v>0</v>
      </c>
      <c r="V27" s="653">
        <f t="shared" si="3"/>
        <v>0</v>
      </c>
      <c r="W27" s="653">
        <f t="shared" si="3"/>
        <v>0</v>
      </c>
      <c r="X27" s="653">
        <f t="shared" si="3"/>
        <v>0</v>
      </c>
      <c r="Y27" s="653">
        <f t="shared" si="3"/>
        <v>0</v>
      </c>
      <c r="Z27" s="653">
        <f t="shared" si="3"/>
        <v>0</v>
      </c>
      <c r="AA27" s="653">
        <f t="shared" si="3"/>
        <v>0</v>
      </c>
      <c r="AB27" s="653">
        <f t="shared" si="3"/>
        <v>0</v>
      </c>
      <c r="AC27" s="43" t="str">
        <f>IF(X27=0,"",AB27/X27*100)</f>
        <v/>
      </c>
      <c r="AD27" s="653">
        <f>SUM(AD8:AD26)</f>
        <v>0</v>
      </c>
    </row>
    <row r="28" ht="15.75" customHeight="1" spans="1:31">
      <c r="A28" s="3" t="str">
        <f>基本信息输入表!$K$6&amp;"填表人："&amp;基本信息输入表!$M$39</f>
        <v>被评估单位填表人：阎丽红</v>
      </c>
      <c r="AA28" s="3" t="str">
        <f>"评估人员："&amp;基本信息输入表!$Q$39</f>
        <v>评估人员：孙艳平</v>
      </c>
      <c r="AE28" s="31" t="s">
        <v>439</v>
      </c>
    </row>
    <row r="29" ht="15.75" customHeight="1" spans="1:1">
      <c r="A29" s="3" t="str">
        <f>"填表日期："&amp;YEAR(基本信息输入表!$O$38)&amp;"年"&amp;MONTH(基本信息输入表!$O$38)&amp;"月"&amp;DAY(基本信息输入表!$O$38)&amp;"日"</f>
        <v>填表日期：2020年4月25日</v>
      </c>
    </row>
    <row r="30" ht="15.75" customHeight="1" spans="24:24">
      <c r="X30" s="31"/>
    </row>
  </sheetData>
  <mergeCells count="15">
    <mergeCell ref="A2:AD2"/>
    <mergeCell ref="A3:AD3"/>
    <mergeCell ref="K6:X6"/>
    <mergeCell ref="Y6:AA6"/>
    <mergeCell ref="A27:B27"/>
    <mergeCell ref="A6:A7"/>
    <mergeCell ref="B6:B7"/>
    <mergeCell ref="C6:C7"/>
    <mergeCell ref="D6:D7"/>
    <mergeCell ref="E6:E7"/>
    <mergeCell ref="F6:F7"/>
    <mergeCell ref="G6:G7"/>
    <mergeCell ref="AB6:AB7"/>
    <mergeCell ref="AC6:AC7"/>
    <mergeCell ref="AD6:AD7"/>
  </mergeCells>
  <hyperlinks>
    <hyperlink ref="A1" location="索引目录!A1" display="返回索引目录"/>
  </hyperlinks>
  <pageMargins left="0.708661417322835" right="0.708661417322835" top="0.748031496062992" bottom="0.748031496062992" header="0.31496062992126" footer="0.31496062992126"/>
  <pageSetup paperSize="9" scale="52" fitToHeight="100" orientation="landscape"/>
  <headerFooter>
    <oddHeader>&amp;L&amp;"Arial Narrow,常规"&amp;10北京中企华资产评估有限责任公司&amp;R&amp;"Arial Narrow,常规"&amp;10质控部XXX项目</oddHeader>
    <oddFooter>&amp;C&amp;"Arial Narrow,常规"&amp;10第&amp;P页，共&amp;N页</oddFooter>
  </headerFooter>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showGridLines="0" workbookViewId="0">
      <selection activeCell="AA34" sqref="AA34"/>
    </sheetView>
  </sheetViews>
  <sheetFormatPr defaultColWidth="9" defaultRowHeight="15.75" customHeight="1"/>
  <cols>
    <col min="1" max="1" width="5.75" style="3" customWidth="1"/>
    <col min="2" max="2" width="17.75" style="3" customWidth="1"/>
    <col min="3" max="3" width="12.125" style="3" customWidth="1"/>
    <col min="4" max="4" width="15.5" style="3" customWidth="1"/>
    <col min="5" max="5" width="15.75" style="3" customWidth="1"/>
    <col min="6" max="7" width="12.625" style="3" customWidth="1"/>
    <col min="8" max="8" width="15.75" style="3" customWidth="1"/>
    <col min="9" max="16384" width="9" style="3"/>
  </cols>
  <sheetData>
    <row r="1" customHeight="1" spans="1:1">
      <c r="A1" s="2" t="s">
        <v>409</v>
      </c>
    </row>
    <row r="2" s="20" customFormat="1" ht="30" customHeight="1" spans="1:9">
      <c r="A2" s="4" t="s">
        <v>1198</v>
      </c>
      <c r="B2" s="4"/>
      <c r="C2" s="4"/>
      <c r="D2" s="4"/>
      <c r="E2" s="4"/>
      <c r="F2" s="4"/>
      <c r="G2" s="4"/>
      <c r="H2" s="4"/>
      <c r="I2" s="3"/>
    </row>
    <row r="3" customHeight="1" spans="1:9">
      <c r="A3" s="5" t="str">
        <f>"评估基准日："&amp;TEXT(基本信息输入表!M7,"yyyy年mm月dd日")</f>
        <v>评估基准日：2020年03月31日</v>
      </c>
      <c r="B3" s="5"/>
      <c r="C3" s="5"/>
      <c r="D3" s="5"/>
      <c r="E3" s="5"/>
      <c r="F3" s="5"/>
      <c r="G3" s="5"/>
      <c r="H3" s="5"/>
      <c r="I3" s="31"/>
    </row>
    <row r="4" ht="14.1" customHeight="1" spans="1:8">
      <c r="A4" s="5"/>
      <c r="B4" s="5"/>
      <c r="C4" s="5"/>
      <c r="D4" s="5"/>
      <c r="E4" s="5"/>
      <c r="F4" s="5"/>
      <c r="G4" s="5"/>
      <c r="H4" s="29" t="s">
        <v>1199</v>
      </c>
    </row>
    <row r="5" customHeight="1" spans="1:8">
      <c r="A5" s="3" t="str">
        <f>基本信息输入表!K6&amp;"："&amp;基本信息输入表!M6</f>
        <v>被评估单位：山西华润昌裕煤业有限公司</v>
      </c>
      <c r="H5" s="34" t="s">
        <v>587</v>
      </c>
    </row>
    <row r="6" s="5" customFormat="1" customHeight="1" spans="1:9">
      <c r="A6" s="8" t="s">
        <v>444</v>
      </c>
      <c r="B6" s="8" t="s">
        <v>1200</v>
      </c>
      <c r="C6" s="8" t="s">
        <v>774</v>
      </c>
      <c r="D6" s="8" t="s">
        <v>1201</v>
      </c>
      <c r="E6" s="53" t="s">
        <v>414</v>
      </c>
      <c r="F6" s="8" t="s">
        <v>415</v>
      </c>
      <c r="G6" s="8" t="s">
        <v>417</v>
      </c>
      <c r="H6" s="8" t="s">
        <v>577</v>
      </c>
      <c r="I6" s="23" t="s">
        <v>592</v>
      </c>
    </row>
    <row r="7" spans="1:9">
      <c r="A7" s="12" t="str">
        <f>IF(B7="","",ROW()-6)</f>
        <v/>
      </c>
      <c r="B7" s="13"/>
      <c r="C7" s="14"/>
      <c r="D7" s="13"/>
      <c r="E7" s="15"/>
      <c r="F7" s="15"/>
      <c r="G7" s="578" t="str">
        <f t="shared" ref="G7:G27" si="0">IF(E7=0,"",(F7-E7)/E7*100)</f>
        <v/>
      </c>
      <c r="H7" s="13"/>
      <c r="I7" s="5" t="s">
        <v>1202</v>
      </c>
    </row>
    <row r="8" spans="1:9">
      <c r="A8" s="12" t="str">
        <f t="shared" ref="A8:A26" si="1">IF(B8="","",ROW()-6)</f>
        <v/>
      </c>
      <c r="B8" s="13"/>
      <c r="C8" s="14"/>
      <c r="D8" s="13"/>
      <c r="E8" s="15"/>
      <c r="F8" s="15"/>
      <c r="G8" s="578" t="str">
        <f t="shared" si="0"/>
        <v/>
      </c>
      <c r="H8" s="13"/>
      <c r="I8" s="5" t="s">
        <v>1203</v>
      </c>
    </row>
    <row r="9" spans="1:9">
      <c r="A9" s="12" t="str">
        <f t="shared" si="1"/>
        <v/>
      </c>
      <c r="B9" s="13"/>
      <c r="C9" s="14"/>
      <c r="D9" s="13"/>
      <c r="E9" s="15"/>
      <c r="F9" s="15"/>
      <c r="G9" s="578" t="str">
        <f t="shared" si="0"/>
        <v/>
      </c>
      <c r="H9" s="13"/>
      <c r="I9" s="5" t="s">
        <v>1204</v>
      </c>
    </row>
    <row r="10" spans="1:9">
      <c r="A10" s="12" t="str">
        <f t="shared" si="1"/>
        <v/>
      </c>
      <c r="B10" s="13"/>
      <c r="C10" s="14"/>
      <c r="D10" s="13"/>
      <c r="E10" s="15"/>
      <c r="F10" s="15"/>
      <c r="G10" s="578" t="str">
        <f t="shared" si="0"/>
        <v/>
      </c>
      <c r="H10" s="13"/>
      <c r="I10" s="5" t="s">
        <v>1205</v>
      </c>
    </row>
    <row r="11" spans="1:9">
      <c r="A11" s="12" t="str">
        <f t="shared" si="1"/>
        <v/>
      </c>
      <c r="B11" s="13"/>
      <c r="C11" s="14"/>
      <c r="D11" s="13"/>
      <c r="E11" s="15"/>
      <c r="F11" s="15"/>
      <c r="G11" s="578" t="str">
        <f t="shared" si="0"/>
        <v/>
      </c>
      <c r="H11" s="13"/>
      <c r="I11" s="5" t="s">
        <v>1206</v>
      </c>
    </row>
    <row r="12" spans="1:9">
      <c r="A12" s="12" t="str">
        <f t="shared" si="1"/>
        <v/>
      </c>
      <c r="B12" s="13"/>
      <c r="C12" s="14"/>
      <c r="D12" s="13"/>
      <c r="E12" s="15"/>
      <c r="F12" s="15"/>
      <c r="G12" s="578" t="str">
        <f t="shared" si="0"/>
        <v/>
      </c>
      <c r="H12" s="13"/>
      <c r="I12" s="5" t="s">
        <v>1207</v>
      </c>
    </row>
    <row r="13" spans="1:9">
      <c r="A13" s="12" t="str">
        <f t="shared" si="1"/>
        <v/>
      </c>
      <c r="B13" s="13"/>
      <c r="C13" s="14"/>
      <c r="D13" s="13"/>
      <c r="E13" s="15"/>
      <c r="F13" s="15"/>
      <c r="G13" s="578" t="str">
        <f t="shared" si="0"/>
        <v/>
      </c>
      <c r="H13" s="13"/>
      <c r="I13" s="5" t="s">
        <v>1208</v>
      </c>
    </row>
    <row r="14" spans="1:9">
      <c r="A14" s="12"/>
      <c r="B14" s="13"/>
      <c r="C14" s="14"/>
      <c r="D14" s="13"/>
      <c r="E14" s="15"/>
      <c r="F14" s="15"/>
      <c r="G14" s="578"/>
      <c r="H14" s="13"/>
      <c r="I14" s="5" t="s">
        <v>1209</v>
      </c>
    </row>
    <row r="15" spans="1:9">
      <c r="A15" s="12"/>
      <c r="B15" s="13"/>
      <c r="C15" s="14"/>
      <c r="D15" s="13"/>
      <c r="E15" s="15"/>
      <c r="F15" s="15"/>
      <c r="G15" s="578"/>
      <c r="H15" s="13"/>
      <c r="I15" s="5" t="s">
        <v>1210</v>
      </c>
    </row>
    <row r="16" spans="1:9">
      <c r="A16" s="12"/>
      <c r="B16" s="13"/>
      <c r="C16" s="14"/>
      <c r="D16" s="13"/>
      <c r="E16" s="15"/>
      <c r="F16" s="15"/>
      <c r="G16" s="578"/>
      <c r="H16" s="13"/>
      <c r="I16" s="5" t="s">
        <v>1211</v>
      </c>
    </row>
    <row r="17" spans="1:9">
      <c r="A17" s="12" t="str">
        <f t="shared" si="1"/>
        <v/>
      </c>
      <c r="B17" s="13"/>
      <c r="C17" s="14"/>
      <c r="D17" s="13"/>
      <c r="E17" s="15"/>
      <c r="F17" s="15"/>
      <c r="G17" s="578" t="str">
        <f>IF(E17=0,"",(F17-E17)/E17*100)</f>
        <v/>
      </c>
      <c r="H17" s="13"/>
      <c r="I17" s="5" t="s">
        <v>1212</v>
      </c>
    </row>
    <row r="18" spans="1:9">
      <c r="A18" s="12" t="str">
        <f t="shared" si="1"/>
        <v/>
      </c>
      <c r="B18" s="13"/>
      <c r="C18" s="14"/>
      <c r="D18" s="13"/>
      <c r="E18" s="15"/>
      <c r="F18" s="15"/>
      <c r="G18" s="578" t="str">
        <f>IF(E18=0,"",(F18-E18)/E18*100)</f>
        <v/>
      </c>
      <c r="H18" s="13"/>
      <c r="I18" s="5" t="s">
        <v>1213</v>
      </c>
    </row>
    <row r="19" spans="1:9">
      <c r="A19" s="12" t="str">
        <f t="shared" si="1"/>
        <v/>
      </c>
      <c r="B19" s="13"/>
      <c r="C19" s="14"/>
      <c r="D19" s="13"/>
      <c r="E19" s="15"/>
      <c r="F19" s="15"/>
      <c r="G19" s="578" t="str">
        <f t="shared" si="0"/>
        <v/>
      </c>
      <c r="H19" s="13"/>
      <c r="I19" s="5" t="s">
        <v>1214</v>
      </c>
    </row>
    <row r="20" spans="1:9">
      <c r="A20" s="12" t="str">
        <f t="shared" si="1"/>
        <v/>
      </c>
      <c r="B20" s="13"/>
      <c r="C20" s="14"/>
      <c r="D20" s="13"/>
      <c r="E20" s="15"/>
      <c r="F20" s="15"/>
      <c r="G20" s="578" t="str">
        <f t="shared" si="0"/>
        <v/>
      </c>
      <c r="H20" s="13"/>
      <c r="I20" s="5" t="s">
        <v>1215</v>
      </c>
    </row>
    <row r="21" spans="1:9">
      <c r="A21" s="12" t="str">
        <f t="shared" si="1"/>
        <v/>
      </c>
      <c r="B21" s="13"/>
      <c r="C21" s="14"/>
      <c r="D21" s="13"/>
      <c r="E21" s="15"/>
      <c r="F21" s="15"/>
      <c r="G21" s="578" t="str">
        <f t="shared" si="0"/>
        <v/>
      </c>
      <c r="H21" s="13"/>
      <c r="I21" s="5" t="s">
        <v>1216</v>
      </c>
    </row>
    <row r="22" spans="1:9">
      <c r="A22" s="12" t="str">
        <f t="shared" si="1"/>
        <v/>
      </c>
      <c r="B22" s="13"/>
      <c r="C22" s="14"/>
      <c r="D22" s="13"/>
      <c r="E22" s="15"/>
      <c r="F22" s="15"/>
      <c r="G22" s="578" t="str">
        <f t="shared" si="0"/>
        <v/>
      </c>
      <c r="H22" s="13"/>
      <c r="I22" s="5" t="s">
        <v>1217</v>
      </c>
    </row>
    <row r="23" spans="1:9">
      <c r="A23" s="12" t="str">
        <f t="shared" si="1"/>
        <v/>
      </c>
      <c r="B23" s="13"/>
      <c r="C23" s="14"/>
      <c r="D23" s="13"/>
      <c r="E23" s="15"/>
      <c r="F23" s="15"/>
      <c r="G23" s="578" t="str">
        <f t="shared" si="0"/>
        <v/>
      </c>
      <c r="H23" s="13"/>
      <c r="I23" s="5" t="s">
        <v>1218</v>
      </c>
    </row>
    <row r="24" spans="1:9">
      <c r="A24" s="12" t="str">
        <f t="shared" si="1"/>
        <v/>
      </c>
      <c r="B24" s="13"/>
      <c r="C24" s="14"/>
      <c r="D24" s="13"/>
      <c r="E24" s="15"/>
      <c r="F24" s="15"/>
      <c r="G24" s="578" t="str">
        <f t="shared" si="0"/>
        <v/>
      </c>
      <c r="H24" s="13"/>
      <c r="I24" s="5" t="s">
        <v>1219</v>
      </c>
    </row>
    <row r="25" spans="1:9">
      <c r="A25" s="12" t="str">
        <f t="shared" si="1"/>
        <v/>
      </c>
      <c r="B25" s="13"/>
      <c r="C25" s="14"/>
      <c r="D25" s="13"/>
      <c r="E25" s="15"/>
      <c r="F25" s="15"/>
      <c r="G25" s="578" t="str">
        <f t="shared" si="0"/>
        <v/>
      </c>
      <c r="H25" s="13"/>
      <c r="I25" s="5" t="s">
        <v>1220</v>
      </c>
    </row>
    <row r="26" spans="1:9">
      <c r="A26" s="12" t="str">
        <f t="shared" si="1"/>
        <v/>
      </c>
      <c r="B26" s="13"/>
      <c r="C26" s="14"/>
      <c r="D26" s="13"/>
      <c r="E26" s="15"/>
      <c r="F26" s="15"/>
      <c r="G26" s="578" t="str">
        <f t="shared" si="0"/>
        <v/>
      </c>
      <c r="H26" s="13"/>
      <c r="I26" s="5" t="s">
        <v>1221</v>
      </c>
    </row>
    <row r="27" customHeight="1" spans="1:8">
      <c r="A27" s="24" t="s">
        <v>812</v>
      </c>
      <c r="B27" s="25"/>
      <c r="C27" s="26"/>
      <c r="D27" s="26"/>
      <c r="E27" s="32">
        <f>SUM(E7:E26)</f>
        <v>0</v>
      </c>
      <c r="F27" s="32">
        <f>SUM(F7:F26)</f>
        <v>0</v>
      </c>
      <c r="G27" s="578" t="str">
        <f t="shared" si="0"/>
        <v/>
      </c>
      <c r="H27" s="28"/>
    </row>
    <row r="28" customHeight="1" spans="1:9">
      <c r="A28" s="3" t="str">
        <f>基本信息输入表!$K$6&amp;"填表人："&amp;基本信息输入表!$M$40</f>
        <v>被评估单位填表人：阎丽红</v>
      </c>
      <c r="F28" s="3" t="str">
        <f>"评估人员："&amp;基本信息输入表!$Q$40</f>
        <v>评估人员：孙艳平</v>
      </c>
      <c r="I28" s="31" t="s">
        <v>439</v>
      </c>
    </row>
    <row r="29" customHeight="1" spans="1:1">
      <c r="A29" s="3" t="str">
        <f>"填表日期："&amp;YEAR(基本信息输入表!$O$40)&amp;"年"&amp;MONTH(基本信息输入表!$O$40)&amp;"月"&amp;DAY(基本信息输入表!$O$40)&amp;"日"</f>
        <v>填表日期：2020年4月25日</v>
      </c>
    </row>
  </sheetData>
  <mergeCells count="3">
    <mergeCell ref="A2:H2"/>
    <mergeCell ref="A3:H3"/>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67"/>
  <sheetViews>
    <sheetView showGridLines="0" topLeftCell="A449" workbookViewId="0">
      <selection activeCell="A468" sqref="$A468:$XFD469"/>
    </sheetView>
  </sheetViews>
  <sheetFormatPr defaultColWidth="9" defaultRowHeight="15.75" customHeight="1"/>
  <cols>
    <col min="1" max="1" width="4.75" style="242" customWidth="1"/>
    <col min="2" max="2" width="29" style="245" customWidth="1"/>
    <col min="3" max="3" width="8" style="245" customWidth="1"/>
    <col min="4" max="4" width="12.625" style="245" customWidth="1"/>
    <col min="5" max="6" width="9.25" style="616" customWidth="1"/>
    <col min="7" max="8" width="11.75" style="616" customWidth="1"/>
    <col min="9" max="9" width="8" style="617" customWidth="1"/>
    <col min="10" max="10" width="13.125" style="616" hidden="1" customWidth="1"/>
    <col min="11" max="11" width="12.125" style="245" customWidth="1"/>
    <col min="12" max="12" width="8.75" style="245" customWidth="1"/>
    <col min="13" max="13" width="10.875" style="245" customWidth="1"/>
    <col min="14" max="14" width="7.75" style="245" customWidth="1"/>
    <col min="15" max="15" width="9.75" style="245" customWidth="1"/>
    <col min="16" max="16384" width="9" style="245"/>
  </cols>
  <sheetData>
    <row r="1" customHeight="1" spans="1:1">
      <c r="A1" s="310" t="s">
        <v>409</v>
      </c>
    </row>
    <row r="2" s="306" customFormat="1" ht="30" customHeight="1" spans="1:15">
      <c r="A2" s="247" t="s">
        <v>1222</v>
      </c>
      <c r="B2" s="247"/>
      <c r="C2" s="247"/>
      <c r="D2" s="247"/>
      <c r="E2" s="247"/>
      <c r="F2" s="247"/>
      <c r="G2" s="247"/>
      <c r="H2" s="247"/>
      <c r="I2" s="247"/>
      <c r="J2" s="247"/>
      <c r="K2" s="247"/>
      <c r="L2" s="247"/>
      <c r="M2" s="247"/>
      <c r="N2" s="247"/>
      <c r="O2" s="247"/>
    </row>
    <row r="3" customHeight="1" spans="1:15">
      <c r="A3" s="242" t="s">
        <v>516</v>
      </c>
      <c r="B3" s="242"/>
      <c r="C3" s="242"/>
      <c r="D3" s="242"/>
      <c r="E3" s="242"/>
      <c r="F3" s="242"/>
      <c r="G3" s="242"/>
      <c r="H3" s="242"/>
      <c r="I3" s="242"/>
      <c r="J3" s="242"/>
      <c r="K3" s="242"/>
      <c r="L3" s="242"/>
      <c r="M3" s="242"/>
      <c r="N3" s="242"/>
      <c r="O3" s="242"/>
    </row>
    <row r="4" ht="14.1" customHeight="1" spans="2:15">
      <c r="B4" s="242"/>
      <c r="C4" s="242"/>
      <c r="D4" s="242"/>
      <c r="E4" s="242"/>
      <c r="F4" s="242"/>
      <c r="G4" s="242"/>
      <c r="H4" s="242"/>
      <c r="I4" s="620"/>
      <c r="J4" s="242"/>
      <c r="K4" s="242"/>
      <c r="L4" s="242"/>
      <c r="M4" s="242"/>
      <c r="N4" s="242"/>
      <c r="O4" s="336" t="s">
        <v>1223</v>
      </c>
    </row>
    <row r="5" customHeight="1" spans="1:15">
      <c r="A5" s="248" t="s">
        <v>519</v>
      </c>
      <c r="O5" s="337" t="s">
        <v>587</v>
      </c>
    </row>
    <row r="6" s="242" customFormat="1" customHeight="1" spans="1:15">
      <c r="A6" s="249" t="s">
        <v>444</v>
      </c>
      <c r="B6" s="249" t="s">
        <v>876</v>
      </c>
      <c r="C6" s="265" t="s">
        <v>877</v>
      </c>
      <c r="D6" s="265" t="s">
        <v>905</v>
      </c>
      <c r="E6" s="249" t="s">
        <v>414</v>
      </c>
      <c r="F6" s="249"/>
      <c r="G6" s="249"/>
      <c r="H6" s="264" t="s">
        <v>852</v>
      </c>
      <c r="I6" s="621" t="s">
        <v>906</v>
      </c>
      <c r="J6" s="265" t="s">
        <v>907</v>
      </c>
      <c r="K6" s="249" t="s">
        <v>415</v>
      </c>
      <c r="L6" s="249"/>
      <c r="M6" s="249"/>
      <c r="N6" s="249" t="s">
        <v>417</v>
      </c>
      <c r="O6" s="249" t="s">
        <v>577</v>
      </c>
    </row>
    <row r="7" s="242" customFormat="1" customHeight="1" spans="1:15">
      <c r="A7" s="253"/>
      <c r="B7" s="254"/>
      <c r="C7" s="326"/>
      <c r="D7" s="326"/>
      <c r="E7" s="461" t="s">
        <v>878</v>
      </c>
      <c r="F7" s="268" t="s">
        <v>879</v>
      </c>
      <c r="G7" s="268" t="s">
        <v>880</v>
      </c>
      <c r="H7" s="269"/>
      <c r="I7" s="622"/>
      <c r="J7" s="269"/>
      <c r="K7" s="461" t="s">
        <v>881</v>
      </c>
      <c r="L7" s="268" t="s">
        <v>882</v>
      </c>
      <c r="M7" s="268" t="s">
        <v>880</v>
      </c>
      <c r="N7" s="464"/>
      <c r="O7" s="254"/>
    </row>
    <row r="8" s="242" customFormat="1" customHeight="1" spans="1:15">
      <c r="A8" s="258">
        <v>1</v>
      </c>
      <c r="B8" s="277" t="s">
        <v>1224</v>
      </c>
      <c r="C8" s="618" t="s">
        <v>1225</v>
      </c>
      <c r="D8" s="618" t="s">
        <v>1226</v>
      </c>
      <c r="E8" s="619">
        <v>2216</v>
      </c>
      <c r="F8" s="272">
        <v>3.4987356414</v>
      </c>
      <c r="G8" s="272">
        <v>7753.2</v>
      </c>
      <c r="H8" s="272"/>
      <c r="I8" s="263">
        <v>41723</v>
      </c>
      <c r="J8" s="272"/>
      <c r="K8" s="619">
        <v>2216</v>
      </c>
      <c r="L8" s="623">
        <v>3.53442274494228</v>
      </c>
      <c r="M8" s="623">
        <v>7832</v>
      </c>
      <c r="N8" s="578">
        <v>1.0163545374813</v>
      </c>
      <c r="O8" s="624" t="s">
        <v>517</v>
      </c>
    </row>
    <row r="9" s="242" customFormat="1" customHeight="1" spans="1:15">
      <c r="A9" s="258">
        <v>2</v>
      </c>
      <c r="B9" s="277" t="s">
        <v>1227</v>
      </c>
      <c r="C9" s="618" t="s">
        <v>1228</v>
      </c>
      <c r="D9" s="618" t="s">
        <v>1229</v>
      </c>
      <c r="E9" s="619">
        <v>15</v>
      </c>
      <c r="F9" s="272">
        <v>75.3393333333333</v>
      </c>
      <c r="G9" s="272">
        <v>1130.09</v>
      </c>
      <c r="H9" s="272"/>
      <c r="I9" s="263">
        <v>41723</v>
      </c>
      <c r="J9" s="272"/>
      <c r="K9" s="619">
        <v>15</v>
      </c>
      <c r="L9" s="623">
        <v>76.1077945333333</v>
      </c>
      <c r="M9" s="623">
        <v>1141</v>
      </c>
      <c r="N9" s="578">
        <v>0.965409834614949</v>
      </c>
      <c r="O9" s="624" t="s">
        <v>517</v>
      </c>
    </row>
    <row r="10" s="242" customFormat="1" customHeight="1" spans="1:15">
      <c r="A10" s="258">
        <v>3</v>
      </c>
      <c r="B10" s="277" t="s">
        <v>1230</v>
      </c>
      <c r="C10" s="618" t="s">
        <v>1231</v>
      </c>
      <c r="D10" s="618" t="s">
        <v>1229</v>
      </c>
      <c r="E10" s="619">
        <v>220</v>
      </c>
      <c r="F10" s="272">
        <v>3.16</v>
      </c>
      <c r="G10" s="272">
        <v>695.2</v>
      </c>
      <c r="H10" s="272"/>
      <c r="I10" s="263">
        <v>41723</v>
      </c>
      <c r="J10" s="272"/>
      <c r="K10" s="619">
        <v>220</v>
      </c>
      <c r="L10" s="623">
        <v>3.192232</v>
      </c>
      <c r="M10" s="623">
        <v>702</v>
      </c>
      <c r="N10" s="578">
        <v>0.978135788262364</v>
      </c>
      <c r="O10" s="624" t="s">
        <v>517</v>
      </c>
    </row>
    <row r="11" s="242" customFormat="1" customHeight="1" spans="1:15">
      <c r="A11" s="258">
        <v>4</v>
      </c>
      <c r="B11" s="277" t="s">
        <v>1232</v>
      </c>
      <c r="C11" s="618" t="s">
        <v>1233</v>
      </c>
      <c r="D11" s="618" t="s">
        <v>1229</v>
      </c>
      <c r="E11" s="619">
        <v>4</v>
      </c>
      <c r="F11" s="272">
        <v>529.915</v>
      </c>
      <c r="G11" s="272">
        <v>2119.66</v>
      </c>
      <c r="H11" s="272"/>
      <c r="I11" s="263">
        <v>41836.6308564815</v>
      </c>
      <c r="J11" s="272"/>
      <c r="K11" s="619">
        <v>4</v>
      </c>
      <c r="L11" s="623">
        <v>535.320133</v>
      </c>
      <c r="M11" s="623">
        <v>2141</v>
      </c>
      <c r="N11" s="578">
        <v>1.00676523593407</v>
      </c>
      <c r="O11" s="624" t="s">
        <v>517</v>
      </c>
    </row>
    <row r="12" s="242" customFormat="1" customHeight="1" spans="1:15">
      <c r="A12" s="258">
        <v>5</v>
      </c>
      <c r="B12" s="277" t="s">
        <v>1234</v>
      </c>
      <c r="C12" s="618" t="s">
        <v>1235</v>
      </c>
      <c r="D12" s="618" t="s">
        <v>1229</v>
      </c>
      <c r="E12" s="619">
        <v>9</v>
      </c>
      <c r="F12" s="272">
        <v>17.0944444444444</v>
      </c>
      <c r="G12" s="272">
        <v>153.85</v>
      </c>
      <c r="H12" s="272"/>
      <c r="I12" s="263">
        <v>41723</v>
      </c>
      <c r="J12" s="272"/>
      <c r="K12" s="619">
        <v>9</v>
      </c>
      <c r="L12" s="623">
        <v>17.2688077777778</v>
      </c>
      <c r="M12" s="623">
        <v>155</v>
      </c>
      <c r="N12" s="578">
        <v>0.74748131296718</v>
      </c>
      <c r="O12" s="624" t="s">
        <v>517</v>
      </c>
    </row>
    <row r="13" s="242" customFormat="1" customHeight="1" spans="1:15">
      <c r="A13" s="258">
        <v>6</v>
      </c>
      <c r="B13" s="277" t="s">
        <v>1236</v>
      </c>
      <c r="C13" s="618" t="s">
        <v>1235</v>
      </c>
      <c r="D13" s="618" t="s">
        <v>1229</v>
      </c>
      <c r="E13" s="619">
        <v>1</v>
      </c>
      <c r="F13" s="272">
        <v>6.84</v>
      </c>
      <c r="G13" s="272">
        <v>6.84</v>
      </c>
      <c r="H13" s="272"/>
      <c r="I13" s="263">
        <v>41794.6449652778</v>
      </c>
      <c r="J13" s="272"/>
      <c r="K13" s="619">
        <v>1</v>
      </c>
      <c r="L13" s="623">
        <v>6.909768</v>
      </c>
      <c r="M13" s="623">
        <v>6</v>
      </c>
      <c r="N13" s="578">
        <v>-12.280701754386</v>
      </c>
      <c r="O13" s="624" t="s">
        <v>517</v>
      </c>
    </row>
    <row r="14" s="242" customFormat="1" customHeight="1" spans="1:15">
      <c r="A14" s="258">
        <v>7</v>
      </c>
      <c r="B14" s="277" t="s">
        <v>1237</v>
      </c>
      <c r="C14" s="618" t="s">
        <v>1238</v>
      </c>
      <c r="D14" s="618" t="s">
        <v>1229</v>
      </c>
      <c r="E14" s="619">
        <v>10</v>
      </c>
      <c r="F14" s="272">
        <v>1282.051</v>
      </c>
      <c r="G14" s="272">
        <v>12820.51</v>
      </c>
      <c r="H14" s="272"/>
      <c r="I14" s="263">
        <v>41800.6238541667</v>
      </c>
      <c r="J14" s="272"/>
      <c r="K14" s="619">
        <v>10</v>
      </c>
      <c r="L14" s="623">
        <v>0</v>
      </c>
      <c r="M14" s="623">
        <v>0</v>
      </c>
      <c r="N14" s="578">
        <v>-100</v>
      </c>
      <c r="O14" s="624" t="s">
        <v>1239</v>
      </c>
    </row>
    <row r="15" s="242" customFormat="1" customHeight="1" spans="1:15">
      <c r="A15" s="258">
        <v>8</v>
      </c>
      <c r="B15" s="277" t="s">
        <v>1240</v>
      </c>
      <c r="C15" s="618" t="s">
        <v>1233</v>
      </c>
      <c r="D15" s="618" t="s">
        <v>1229</v>
      </c>
      <c r="E15" s="619">
        <v>10</v>
      </c>
      <c r="F15" s="272">
        <v>158.12</v>
      </c>
      <c r="G15" s="272">
        <v>1581.2</v>
      </c>
      <c r="H15" s="272"/>
      <c r="I15" s="263">
        <v>41794.6449652778</v>
      </c>
      <c r="J15" s="272"/>
      <c r="K15" s="619">
        <v>10</v>
      </c>
      <c r="L15" s="623">
        <v>159.732824</v>
      </c>
      <c r="M15" s="623">
        <v>1597</v>
      </c>
      <c r="N15" s="578">
        <v>0.99924108272198</v>
      </c>
      <c r="O15" s="624" t="s">
        <v>517</v>
      </c>
    </row>
    <row r="16" s="242" customFormat="1" customHeight="1" spans="1:15">
      <c r="A16" s="258">
        <v>9</v>
      </c>
      <c r="B16" s="277" t="s">
        <v>1241</v>
      </c>
      <c r="C16" s="618" t="s">
        <v>1231</v>
      </c>
      <c r="D16" s="618" t="s">
        <v>1229</v>
      </c>
      <c r="E16" s="619">
        <v>8</v>
      </c>
      <c r="F16" s="272">
        <v>55.555</v>
      </c>
      <c r="G16" s="272">
        <v>444.44</v>
      </c>
      <c r="H16" s="272"/>
      <c r="I16" s="263">
        <v>41794.6449652778</v>
      </c>
      <c r="J16" s="272"/>
      <c r="K16" s="619">
        <v>8</v>
      </c>
      <c r="L16" s="623">
        <v>56.121661</v>
      </c>
      <c r="M16" s="623">
        <v>448</v>
      </c>
      <c r="N16" s="578">
        <v>0.801008010080101</v>
      </c>
      <c r="O16" s="624" t="s">
        <v>517</v>
      </c>
    </row>
    <row r="17" s="242" customFormat="1" customHeight="1" spans="1:15">
      <c r="A17" s="258">
        <v>10</v>
      </c>
      <c r="B17" s="277" t="s">
        <v>1242</v>
      </c>
      <c r="C17" s="618" t="s">
        <v>1243</v>
      </c>
      <c r="D17" s="618" t="s">
        <v>1229</v>
      </c>
      <c r="E17" s="619">
        <v>1</v>
      </c>
      <c r="F17" s="272">
        <v>66.67</v>
      </c>
      <c r="G17" s="272">
        <v>66.67</v>
      </c>
      <c r="H17" s="272"/>
      <c r="I17" s="263">
        <v>41723</v>
      </c>
      <c r="J17" s="272"/>
      <c r="K17" s="619">
        <v>1</v>
      </c>
      <c r="L17" s="623">
        <v>67.350034</v>
      </c>
      <c r="M17" s="623">
        <v>67</v>
      </c>
      <c r="N17" s="578">
        <v>0.494975251237436</v>
      </c>
      <c r="O17" s="624" t="s">
        <v>517</v>
      </c>
    </row>
    <row r="18" s="242" customFormat="1" customHeight="1" spans="1:15">
      <c r="A18" s="258">
        <v>11</v>
      </c>
      <c r="B18" s="277" t="s">
        <v>1244</v>
      </c>
      <c r="C18" s="618" t="s">
        <v>1233</v>
      </c>
      <c r="D18" s="618" t="s">
        <v>1229</v>
      </c>
      <c r="E18" s="619">
        <v>2</v>
      </c>
      <c r="F18" s="272">
        <v>299.145</v>
      </c>
      <c r="G18" s="272">
        <v>598.29</v>
      </c>
      <c r="H18" s="272"/>
      <c r="I18" s="263">
        <v>41810.6551388889</v>
      </c>
      <c r="J18" s="272"/>
      <c r="K18" s="619">
        <v>2</v>
      </c>
      <c r="L18" s="623">
        <v>302.196279</v>
      </c>
      <c r="M18" s="623">
        <v>604</v>
      </c>
      <c r="N18" s="578">
        <v>0.954386668672389</v>
      </c>
      <c r="O18" s="624" t="s">
        <v>517</v>
      </c>
    </row>
    <row r="19" s="242" customFormat="1" customHeight="1" spans="1:15">
      <c r="A19" s="258">
        <v>12</v>
      </c>
      <c r="B19" s="277" t="s">
        <v>1245</v>
      </c>
      <c r="C19" s="618" t="s">
        <v>1246</v>
      </c>
      <c r="D19" s="618" t="s">
        <v>1229</v>
      </c>
      <c r="E19" s="619">
        <v>1</v>
      </c>
      <c r="F19" s="272">
        <v>18.04</v>
      </c>
      <c r="G19" s="272">
        <v>18.04</v>
      </c>
      <c r="H19" s="272"/>
      <c r="I19" s="263">
        <v>41810.6551388889</v>
      </c>
      <c r="J19" s="272"/>
      <c r="K19" s="619">
        <v>1</v>
      </c>
      <c r="L19" s="623">
        <v>0</v>
      </c>
      <c r="M19" s="623">
        <v>0</v>
      </c>
      <c r="N19" s="578">
        <v>-100</v>
      </c>
      <c r="O19" s="624" t="s">
        <v>1239</v>
      </c>
    </row>
    <row r="20" s="242" customFormat="1" customHeight="1" spans="1:15">
      <c r="A20" s="258">
        <v>13</v>
      </c>
      <c r="B20" s="277" t="s">
        <v>1247</v>
      </c>
      <c r="C20" s="618" t="s">
        <v>1225</v>
      </c>
      <c r="D20" s="618" t="s">
        <v>1229</v>
      </c>
      <c r="E20" s="619">
        <v>85</v>
      </c>
      <c r="F20" s="272">
        <v>19.9818823529412</v>
      </c>
      <c r="G20" s="272">
        <v>1698.46</v>
      </c>
      <c r="H20" s="272"/>
      <c r="I20" s="263">
        <v>41810.6551388889</v>
      </c>
      <c r="J20" s="272"/>
      <c r="K20" s="619">
        <v>85</v>
      </c>
      <c r="L20" s="623">
        <v>0</v>
      </c>
      <c r="M20" s="623">
        <v>0</v>
      </c>
      <c r="N20" s="578">
        <v>-100</v>
      </c>
      <c r="O20" s="624" t="s">
        <v>1239</v>
      </c>
    </row>
    <row r="21" s="242" customFormat="1" customHeight="1" spans="1:15">
      <c r="A21" s="258">
        <v>14</v>
      </c>
      <c r="B21" s="277" t="s">
        <v>1248</v>
      </c>
      <c r="C21" s="618" t="s">
        <v>1228</v>
      </c>
      <c r="D21" s="618" t="s">
        <v>1229</v>
      </c>
      <c r="E21" s="619">
        <v>50</v>
      </c>
      <c r="F21" s="272">
        <v>10.2564</v>
      </c>
      <c r="G21" s="272">
        <v>512.82</v>
      </c>
      <c r="H21" s="272"/>
      <c r="I21" s="263">
        <v>41794.6449652778</v>
      </c>
      <c r="J21" s="272"/>
      <c r="K21" s="619">
        <v>50</v>
      </c>
      <c r="L21" s="623">
        <v>10.36101528</v>
      </c>
      <c r="M21" s="623">
        <v>518</v>
      </c>
      <c r="N21" s="578">
        <v>1.010101010101</v>
      </c>
      <c r="O21" s="624" t="s">
        <v>517</v>
      </c>
    </row>
    <row r="22" s="242" customFormat="1" customHeight="1" spans="1:15">
      <c r="A22" s="258">
        <v>15</v>
      </c>
      <c r="B22" s="277" t="s">
        <v>1249</v>
      </c>
      <c r="C22" s="618" t="s">
        <v>1250</v>
      </c>
      <c r="D22" s="618" t="s">
        <v>1229</v>
      </c>
      <c r="E22" s="619">
        <v>445</v>
      </c>
      <c r="F22" s="272">
        <v>2.22</v>
      </c>
      <c r="G22" s="272">
        <v>987.9</v>
      </c>
      <c r="H22" s="272"/>
      <c r="I22" s="263">
        <v>41723</v>
      </c>
      <c r="J22" s="272"/>
      <c r="K22" s="619">
        <v>445</v>
      </c>
      <c r="L22" s="623">
        <v>2.242644</v>
      </c>
      <c r="M22" s="623">
        <v>997</v>
      </c>
      <c r="N22" s="578">
        <v>0.921145864966092</v>
      </c>
      <c r="O22" s="624" t="s">
        <v>517</v>
      </c>
    </row>
    <row r="23" s="242" customFormat="1" customHeight="1" spans="1:15">
      <c r="A23" s="258">
        <v>16</v>
      </c>
      <c r="B23" s="277" t="s">
        <v>1251</v>
      </c>
      <c r="C23" s="618" t="s">
        <v>1252</v>
      </c>
      <c r="D23" s="618" t="s">
        <v>1229</v>
      </c>
      <c r="E23" s="619">
        <v>1</v>
      </c>
      <c r="F23" s="272">
        <v>2222.22</v>
      </c>
      <c r="G23" s="272">
        <v>2222.22</v>
      </c>
      <c r="H23" s="272"/>
      <c r="I23" s="263">
        <v>41723</v>
      </c>
      <c r="J23" s="272"/>
      <c r="K23" s="619">
        <v>1</v>
      </c>
      <c r="L23" s="623">
        <v>2244.886644</v>
      </c>
      <c r="M23" s="623">
        <v>2244</v>
      </c>
      <c r="N23" s="578">
        <v>0.980100980100989</v>
      </c>
      <c r="O23" s="624" t="s">
        <v>517</v>
      </c>
    </row>
    <row r="24" s="242" customFormat="1" customHeight="1" spans="1:15">
      <c r="A24" s="258">
        <v>17</v>
      </c>
      <c r="B24" s="277" t="s">
        <v>1253</v>
      </c>
      <c r="C24" s="618" t="s">
        <v>1238</v>
      </c>
      <c r="D24" s="618" t="s">
        <v>1229</v>
      </c>
      <c r="E24" s="619">
        <v>3</v>
      </c>
      <c r="F24" s="272">
        <v>136.336666666667</v>
      </c>
      <c r="G24" s="272">
        <v>409.01</v>
      </c>
      <c r="H24" s="272"/>
      <c r="I24" s="263">
        <v>41824.7790856482</v>
      </c>
      <c r="J24" s="272"/>
      <c r="K24" s="619">
        <v>3</v>
      </c>
      <c r="L24" s="623">
        <v>137.727300666667</v>
      </c>
      <c r="M24" s="623">
        <v>413</v>
      </c>
      <c r="N24" s="578">
        <v>0.975526270751329</v>
      </c>
      <c r="O24" s="624" t="s">
        <v>517</v>
      </c>
    </row>
    <row r="25" s="242" customFormat="1" customHeight="1" spans="1:15">
      <c r="A25" s="258">
        <v>18</v>
      </c>
      <c r="B25" s="277" t="s">
        <v>1254</v>
      </c>
      <c r="C25" s="618" t="s">
        <v>1231</v>
      </c>
      <c r="D25" s="618" t="s">
        <v>1229</v>
      </c>
      <c r="E25" s="619">
        <v>122</v>
      </c>
      <c r="F25" s="272">
        <v>6.84</v>
      </c>
      <c r="G25" s="272">
        <v>834.48</v>
      </c>
      <c r="H25" s="272"/>
      <c r="I25" s="263">
        <v>41723</v>
      </c>
      <c r="J25" s="272"/>
      <c r="K25" s="619">
        <v>122</v>
      </c>
      <c r="L25" s="623">
        <v>6.909768</v>
      </c>
      <c r="M25" s="623">
        <v>842</v>
      </c>
      <c r="N25" s="578">
        <v>0.901160003834721</v>
      </c>
      <c r="O25" s="624" t="s">
        <v>517</v>
      </c>
    </row>
    <row r="26" s="242" customFormat="1" customHeight="1" spans="1:15">
      <c r="A26" s="258">
        <v>19</v>
      </c>
      <c r="B26" s="277" t="s">
        <v>1255</v>
      </c>
      <c r="C26" s="618" t="s">
        <v>1250</v>
      </c>
      <c r="D26" s="618" t="s">
        <v>1229</v>
      </c>
      <c r="E26" s="619">
        <v>2900</v>
      </c>
      <c r="F26" s="272">
        <v>24.3001517241379</v>
      </c>
      <c r="G26" s="272">
        <v>70470.44</v>
      </c>
      <c r="H26" s="272"/>
      <c r="I26" s="263">
        <v>41794.6449652778</v>
      </c>
      <c r="J26" s="272"/>
      <c r="K26" s="619">
        <v>2900</v>
      </c>
      <c r="L26" s="623">
        <v>24.5480132717241</v>
      </c>
      <c r="M26" s="623">
        <v>71189</v>
      </c>
      <c r="N26" s="578">
        <v>1.01966157725139</v>
      </c>
      <c r="O26" s="624" t="s">
        <v>517</v>
      </c>
    </row>
    <row r="27" s="242" customFormat="1" customHeight="1" spans="1:15">
      <c r="A27" s="258">
        <v>20</v>
      </c>
      <c r="B27" s="277" t="s">
        <v>1256</v>
      </c>
      <c r="C27" s="618" t="s">
        <v>1231</v>
      </c>
      <c r="D27" s="618" t="s">
        <v>1229</v>
      </c>
      <c r="E27" s="619">
        <v>3</v>
      </c>
      <c r="F27" s="272">
        <v>72.64957265</v>
      </c>
      <c r="G27" s="272">
        <v>217.95</v>
      </c>
      <c r="H27" s="272"/>
      <c r="I27" s="263">
        <v>41794.6449652778</v>
      </c>
      <c r="J27" s="272"/>
      <c r="K27" s="619">
        <v>3</v>
      </c>
      <c r="L27" s="623">
        <v>73.39059829103</v>
      </c>
      <c r="M27" s="623">
        <v>220</v>
      </c>
      <c r="N27" s="578">
        <v>0.940582702454697</v>
      </c>
      <c r="O27" s="624" t="s">
        <v>517</v>
      </c>
    </row>
    <row r="28" s="242" customFormat="1" customHeight="1" spans="1:15">
      <c r="A28" s="258">
        <v>21</v>
      </c>
      <c r="B28" s="277" t="s">
        <v>1257</v>
      </c>
      <c r="C28" s="618" t="s">
        <v>1233</v>
      </c>
      <c r="D28" s="618" t="s">
        <v>1258</v>
      </c>
      <c r="E28" s="619">
        <v>2</v>
      </c>
      <c r="F28" s="272">
        <v>648.6</v>
      </c>
      <c r="G28" s="272">
        <v>1297.2</v>
      </c>
      <c r="H28" s="272"/>
      <c r="I28" s="263">
        <v>41723</v>
      </c>
      <c r="J28" s="272"/>
      <c r="K28" s="619">
        <v>2</v>
      </c>
      <c r="L28" s="623">
        <v>100</v>
      </c>
      <c r="M28" s="623">
        <v>200</v>
      </c>
      <c r="N28" s="578">
        <v>-84.5821769966081</v>
      </c>
      <c r="O28" s="624" t="s">
        <v>1259</v>
      </c>
    </row>
    <row r="29" s="242" customFormat="1" customHeight="1" spans="1:15">
      <c r="A29" s="258">
        <v>22</v>
      </c>
      <c r="B29" s="277" t="s">
        <v>1260</v>
      </c>
      <c r="C29" s="618" t="s">
        <v>1233</v>
      </c>
      <c r="D29" s="618" t="s">
        <v>1258</v>
      </c>
      <c r="E29" s="619">
        <v>1</v>
      </c>
      <c r="F29" s="272">
        <v>815.92</v>
      </c>
      <c r="G29" s="272">
        <v>815.92</v>
      </c>
      <c r="H29" s="272"/>
      <c r="I29" s="263">
        <v>41723</v>
      </c>
      <c r="J29" s="272"/>
      <c r="K29" s="619">
        <v>1</v>
      </c>
      <c r="L29" s="623">
        <v>120</v>
      </c>
      <c r="M29" s="623">
        <v>120</v>
      </c>
      <c r="N29" s="578">
        <v>-85.2926757525248</v>
      </c>
      <c r="O29" s="624" t="s">
        <v>1259</v>
      </c>
    </row>
    <row r="30" s="242" customFormat="1" customHeight="1" spans="1:15">
      <c r="A30" s="258">
        <v>23</v>
      </c>
      <c r="B30" s="277" t="s">
        <v>1261</v>
      </c>
      <c r="C30" s="618" t="s">
        <v>1233</v>
      </c>
      <c r="D30" s="618" t="s">
        <v>1258</v>
      </c>
      <c r="E30" s="619">
        <v>2</v>
      </c>
      <c r="F30" s="272">
        <v>861.98</v>
      </c>
      <c r="G30" s="272">
        <v>1723.96</v>
      </c>
      <c r="H30" s="272"/>
      <c r="I30" s="263">
        <v>41723</v>
      </c>
      <c r="J30" s="272"/>
      <c r="K30" s="619">
        <v>2</v>
      </c>
      <c r="L30" s="623">
        <v>130</v>
      </c>
      <c r="M30" s="623">
        <v>260</v>
      </c>
      <c r="N30" s="578">
        <v>-84.9184435833778</v>
      </c>
      <c r="O30" s="624" t="s">
        <v>1259</v>
      </c>
    </row>
    <row r="31" s="242" customFormat="1" customHeight="1" spans="1:15">
      <c r="A31" s="258">
        <v>24</v>
      </c>
      <c r="B31" s="277" t="s">
        <v>1262</v>
      </c>
      <c r="C31" s="618" t="s">
        <v>1233</v>
      </c>
      <c r="D31" s="618" t="s">
        <v>1229</v>
      </c>
      <c r="E31" s="619">
        <v>2</v>
      </c>
      <c r="F31" s="272">
        <v>623</v>
      </c>
      <c r="G31" s="272">
        <v>1246</v>
      </c>
      <c r="H31" s="272"/>
      <c r="I31" s="263">
        <v>41723</v>
      </c>
      <c r="J31" s="272"/>
      <c r="K31" s="619">
        <v>2</v>
      </c>
      <c r="L31" s="623">
        <v>50</v>
      </c>
      <c r="M31" s="623">
        <v>100</v>
      </c>
      <c r="N31" s="578">
        <v>-91.9743178170145</v>
      </c>
      <c r="O31" s="624" t="s">
        <v>1259</v>
      </c>
    </row>
    <row r="32" s="242" customFormat="1" customHeight="1" spans="1:15">
      <c r="A32" s="258">
        <v>25</v>
      </c>
      <c r="B32" s="277" t="s">
        <v>1263</v>
      </c>
      <c r="C32" s="618" t="s">
        <v>1233</v>
      </c>
      <c r="D32" s="618"/>
      <c r="E32" s="619">
        <v>2</v>
      </c>
      <c r="F32" s="272">
        <v>1386.165</v>
      </c>
      <c r="G32" s="272">
        <v>2772.33</v>
      </c>
      <c r="H32" s="272"/>
      <c r="I32" s="263">
        <v>41723</v>
      </c>
      <c r="J32" s="272"/>
      <c r="K32" s="619">
        <v>2</v>
      </c>
      <c r="L32" s="623">
        <v>210</v>
      </c>
      <c r="M32" s="623">
        <v>420</v>
      </c>
      <c r="N32" s="578">
        <v>-84.8502883855818</v>
      </c>
      <c r="O32" s="624" t="s">
        <v>1259</v>
      </c>
    </row>
    <row r="33" s="242" customFormat="1" customHeight="1" spans="1:15">
      <c r="A33" s="258">
        <v>26</v>
      </c>
      <c r="B33" s="277" t="s">
        <v>1264</v>
      </c>
      <c r="C33" s="618" t="s">
        <v>1233</v>
      </c>
      <c r="D33" s="618" t="s">
        <v>1229</v>
      </c>
      <c r="E33" s="619">
        <v>1</v>
      </c>
      <c r="F33" s="272">
        <v>2257.93</v>
      </c>
      <c r="G33" s="272">
        <v>2257.93</v>
      </c>
      <c r="H33" s="272"/>
      <c r="I33" s="263">
        <v>41723</v>
      </c>
      <c r="J33" s="272"/>
      <c r="K33" s="619">
        <v>1</v>
      </c>
      <c r="L33" s="623">
        <v>340</v>
      </c>
      <c r="M33" s="623">
        <v>340</v>
      </c>
      <c r="N33" s="578">
        <v>-84.9419601139096</v>
      </c>
      <c r="O33" s="624" t="s">
        <v>1259</v>
      </c>
    </row>
    <row r="34" s="242" customFormat="1" customHeight="1" spans="1:15">
      <c r="A34" s="258">
        <v>27</v>
      </c>
      <c r="B34" s="277" t="s">
        <v>1265</v>
      </c>
      <c r="C34" s="618" t="s">
        <v>1233</v>
      </c>
      <c r="D34" s="618" t="s">
        <v>1229</v>
      </c>
      <c r="E34" s="619">
        <v>1</v>
      </c>
      <c r="F34" s="272">
        <v>2444</v>
      </c>
      <c r="G34" s="272">
        <v>2444</v>
      </c>
      <c r="H34" s="272"/>
      <c r="I34" s="263">
        <v>41723</v>
      </c>
      <c r="J34" s="272"/>
      <c r="K34" s="619">
        <v>1</v>
      </c>
      <c r="L34" s="623">
        <v>196</v>
      </c>
      <c r="M34" s="623">
        <v>196</v>
      </c>
      <c r="N34" s="578">
        <v>-91.9803600654664</v>
      </c>
      <c r="O34" s="624" t="s">
        <v>1259</v>
      </c>
    </row>
    <row r="35" s="242" customFormat="1" customHeight="1" spans="1:15">
      <c r="A35" s="258">
        <v>28</v>
      </c>
      <c r="B35" s="277" t="s">
        <v>1266</v>
      </c>
      <c r="C35" s="618" t="s">
        <v>1233</v>
      </c>
      <c r="D35" s="618" t="s">
        <v>1229</v>
      </c>
      <c r="E35" s="619">
        <v>1</v>
      </c>
      <c r="F35" s="272">
        <v>935.39</v>
      </c>
      <c r="G35" s="272">
        <v>935.39</v>
      </c>
      <c r="H35" s="272"/>
      <c r="I35" s="263">
        <v>41723</v>
      </c>
      <c r="J35" s="272"/>
      <c r="K35" s="619">
        <v>1</v>
      </c>
      <c r="L35" s="623">
        <v>140</v>
      </c>
      <c r="M35" s="623">
        <v>140</v>
      </c>
      <c r="N35" s="578">
        <v>-85.0329808956692</v>
      </c>
      <c r="O35" s="624" t="s">
        <v>1259</v>
      </c>
    </row>
    <row r="36" s="242" customFormat="1" customHeight="1" spans="1:15">
      <c r="A36" s="258">
        <v>29</v>
      </c>
      <c r="B36" s="277" t="s">
        <v>1267</v>
      </c>
      <c r="C36" s="618" t="s">
        <v>1268</v>
      </c>
      <c r="D36" s="618" t="s">
        <v>1229</v>
      </c>
      <c r="E36" s="619">
        <v>14</v>
      </c>
      <c r="F36" s="272">
        <v>160</v>
      </c>
      <c r="G36" s="272">
        <v>2240</v>
      </c>
      <c r="H36" s="272"/>
      <c r="I36" s="263">
        <v>41723</v>
      </c>
      <c r="J36" s="272"/>
      <c r="K36" s="619">
        <v>14</v>
      </c>
      <c r="L36" s="623">
        <v>0</v>
      </c>
      <c r="M36" s="623">
        <v>0</v>
      </c>
      <c r="N36" s="578">
        <v>-100</v>
      </c>
      <c r="O36" s="624" t="s">
        <v>1259</v>
      </c>
    </row>
    <row r="37" s="242" customFormat="1" customHeight="1" spans="1:15">
      <c r="A37" s="258">
        <v>30</v>
      </c>
      <c r="B37" s="277" t="s">
        <v>1269</v>
      </c>
      <c r="C37" s="618" t="s">
        <v>1268</v>
      </c>
      <c r="D37" s="618" t="s">
        <v>1229</v>
      </c>
      <c r="E37" s="619">
        <v>2</v>
      </c>
      <c r="F37" s="272">
        <v>300</v>
      </c>
      <c r="G37" s="272">
        <v>600</v>
      </c>
      <c r="H37" s="272"/>
      <c r="I37" s="263">
        <v>41723</v>
      </c>
      <c r="J37" s="272"/>
      <c r="K37" s="619">
        <v>1</v>
      </c>
      <c r="L37" s="623">
        <v>30</v>
      </c>
      <c r="M37" s="623">
        <v>30</v>
      </c>
      <c r="N37" s="578">
        <v>-95</v>
      </c>
      <c r="O37" s="624" t="s">
        <v>1270</v>
      </c>
    </row>
    <row r="38" s="242" customFormat="1" customHeight="1" spans="1:15">
      <c r="A38" s="258">
        <v>31</v>
      </c>
      <c r="B38" s="277" t="s">
        <v>1271</v>
      </c>
      <c r="C38" s="618" t="s">
        <v>1233</v>
      </c>
      <c r="D38" s="618" t="s">
        <v>1229</v>
      </c>
      <c r="E38" s="619">
        <v>8</v>
      </c>
      <c r="F38" s="272">
        <v>780</v>
      </c>
      <c r="G38" s="272">
        <v>6240</v>
      </c>
      <c r="H38" s="272"/>
      <c r="I38" s="263">
        <v>41723</v>
      </c>
      <c r="J38" s="272"/>
      <c r="K38" s="619">
        <v>7</v>
      </c>
      <c r="L38" s="623">
        <v>78</v>
      </c>
      <c r="M38" s="623">
        <v>546</v>
      </c>
      <c r="N38" s="578">
        <v>-91.25</v>
      </c>
      <c r="O38" s="624" t="s">
        <v>1270</v>
      </c>
    </row>
    <row r="39" s="242" customFormat="1" customHeight="1" spans="1:15">
      <c r="A39" s="258">
        <v>32</v>
      </c>
      <c r="B39" s="277" t="s">
        <v>1272</v>
      </c>
      <c r="C39" s="618" t="s">
        <v>1231</v>
      </c>
      <c r="D39" s="618" t="s">
        <v>1229</v>
      </c>
      <c r="E39" s="619">
        <v>1</v>
      </c>
      <c r="F39" s="272">
        <v>340</v>
      </c>
      <c r="G39" s="272">
        <v>340</v>
      </c>
      <c r="H39" s="272"/>
      <c r="I39" s="263">
        <v>41723</v>
      </c>
      <c r="J39" s="272"/>
      <c r="K39" s="619">
        <v>1</v>
      </c>
      <c r="L39" s="623">
        <v>27</v>
      </c>
      <c r="M39" s="623">
        <v>27</v>
      </c>
      <c r="N39" s="578">
        <v>-92.0588235294118</v>
      </c>
      <c r="O39" s="624" t="s">
        <v>1259</v>
      </c>
    </row>
    <row r="40" s="242" customFormat="1" customHeight="1" spans="1:15">
      <c r="A40" s="258">
        <v>33</v>
      </c>
      <c r="B40" s="277" t="s">
        <v>1273</v>
      </c>
      <c r="C40" s="618" t="s">
        <v>1274</v>
      </c>
      <c r="D40" s="618" t="s">
        <v>1275</v>
      </c>
      <c r="E40" s="619">
        <v>80</v>
      </c>
      <c r="F40" s="272">
        <v>100</v>
      </c>
      <c r="G40" s="272">
        <v>8000</v>
      </c>
      <c r="H40" s="272"/>
      <c r="I40" s="263">
        <v>41723</v>
      </c>
      <c r="J40" s="272"/>
      <c r="K40" s="619">
        <v>0</v>
      </c>
      <c r="L40" s="623"/>
      <c r="M40" s="623"/>
      <c r="N40" s="578">
        <v>-100</v>
      </c>
      <c r="O40" s="624" t="s">
        <v>1276</v>
      </c>
    </row>
    <row r="41" s="242" customFormat="1" customHeight="1" spans="1:15">
      <c r="A41" s="258">
        <v>34</v>
      </c>
      <c r="B41" s="277" t="s">
        <v>1277</v>
      </c>
      <c r="C41" s="618" t="s">
        <v>1233</v>
      </c>
      <c r="D41" s="618" t="s">
        <v>1229</v>
      </c>
      <c r="E41" s="619">
        <v>1</v>
      </c>
      <c r="F41" s="272">
        <v>260</v>
      </c>
      <c r="G41" s="272">
        <v>260</v>
      </c>
      <c r="H41" s="272"/>
      <c r="I41" s="263">
        <v>41723</v>
      </c>
      <c r="J41" s="272"/>
      <c r="K41" s="619">
        <v>1</v>
      </c>
      <c r="L41" s="623">
        <v>40</v>
      </c>
      <c r="M41" s="623">
        <v>40</v>
      </c>
      <c r="N41" s="578">
        <v>-84.6153846153846</v>
      </c>
      <c r="O41" s="624" t="s">
        <v>1259</v>
      </c>
    </row>
    <row r="42" s="242" customFormat="1" customHeight="1" spans="1:15">
      <c r="A42" s="258">
        <v>35</v>
      </c>
      <c r="B42" s="277" t="s">
        <v>1278</v>
      </c>
      <c r="C42" s="618" t="s">
        <v>1228</v>
      </c>
      <c r="D42" s="618" t="s">
        <v>1229</v>
      </c>
      <c r="E42" s="619">
        <v>51</v>
      </c>
      <c r="F42" s="272">
        <v>230</v>
      </c>
      <c r="G42" s="272">
        <v>11730</v>
      </c>
      <c r="H42" s="272"/>
      <c r="I42" s="263">
        <v>41723</v>
      </c>
      <c r="J42" s="272"/>
      <c r="K42" s="619">
        <v>51</v>
      </c>
      <c r="L42" s="623">
        <v>23</v>
      </c>
      <c r="M42" s="623">
        <v>1173</v>
      </c>
      <c r="N42" s="578">
        <v>-90</v>
      </c>
      <c r="O42" s="624" t="s">
        <v>1259</v>
      </c>
    </row>
    <row r="43" s="242" customFormat="1" customHeight="1" spans="1:15">
      <c r="A43" s="258">
        <v>36</v>
      </c>
      <c r="B43" s="277" t="s">
        <v>1279</v>
      </c>
      <c r="C43" s="618" t="s">
        <v>1228</v>
      </c>
      <c r="D43" s="618" t="s">
        <v>1229</v>
      </c>
      <c r="E43" s="619">
        <v>4</v>
      </c>
      <c r="F43" s="272">
        <v>120</v>
      </c>
      <c r="G43" s="272">
        <v>480</v>
      </c>
      <c r="H43" s="272"/>
      <c r="I43" s="263">
        <v>41723</v>
      </c>
      <c r="J43" s="272"/>
      <c r="K43" s="619">
        <v>4</v>
      </c>
      <c r="L43" s="623">
        <v>10</v>
      </c>
      <c r="M43" s="623">
        <v>40</v>
      </c>
      <c r="N43" s="578">
        <v>-91.6666666666667</v>
      </c>
      <c r="O43" s="624" t="s">
        <v>1259</v>
      </c>
    </row>
    <row r="44" s="242" customFormat="1" customHeight="1" spans="1:15">
      <c r="A44" s="258">
        <v>37</v>
      </c>
      <c r="B44" s="277" t="s">
        <v>1280</v>
      </c>
      <c r="C44" s="618" t="s">
        <v>1228</v>
      </c>
      <c r="D44" s="618" t="s">
        <v>1281</v>
      </c>
      <c r="E44" s="619">
        <v>13</v>
      </c>
      <c r="F44" s="272">
        <v>360</v>
      </c>
      <c r="G44" s="272">
        <v>4680</v>
      </c>
      <c r="H44" s="272"/>
      <c r="I44" s="263">
        <v>41723</v>
      </c>
      <c r="J44" s="272"/>
      <c r="K44" s="619">
        <v>13</v>
      </c>
      <c r="L44" s="623">
        <v>29</v>
      </c>
      <c r="M44" s="623">
        <v>377</v>
      </c>
      <c r="N44" s="578">
        <v>-91.9444444444444</v>
      </c>
      <c r="O44" s="624" t="s">
        <v>1259</v>
      </c>
    </row>
    <row r="45" s="242" customFormat="1" customHeight="1" spans="1:15">
      <c r="A45" s="258">
        <v>38</v>
      </c>
      <c r="B45" s="277" t="s">
        <v>1282</v>
      </c>
      <c r="C45" s="618" t="s">
        <v>1231</v>
      </c>
      <c r="D45" s="618" t="s">
        <v>1229</v>
      </c>
      <c r="E45" s="619">
        <v>2</v>
      </c>
      <c r="F45" s="272">
        <v>730</v>
      </c>
      <c r="G45" s="272">
        <v>1460</v>
      </c>
      <c r="H45" s="272"/>
      <c r="I45" s="263">
        <v>41723</v>
      </c>
      <c r="J45" s="272"/>
      <c r="K45" s="619">
        <v>2</v>
      </c>
      <c r="L45" s="623">
        <v>40</v>
      </c>
      <c r="M45" s="623">
        <v>80</v>
      </c>
      <c r="N45" s="578">
        <v>-94.5205479452055</v>
      </c>
      <c r="O45" s="624" t="s">
        <v>1259</v>
      </c>
    </row>
    <row r="46" s="242" customFormat="1" customHeight="1" spans="1:15">
      <c r="A46" s="258">
        <v>39</v>
      </c>
      <c r="B46" s="277" t="s">
        <v>1283</v>
      </c>
      <c r="C46" s="618" t="s">
        <v>1231</v>
      </c>
      <c r="D46" s="618" t="s">
        <v>1229</v>
      </c>
      <c r="E46" s="619">
        <v>4</v>
      </c>
      <c r="F46" s="272">
        <v>560</v>
      </c>
      <c r="G46" s="272">
        <v>2240</v>
      </c>
      <c r="H46" s="272"/>
      <c r="I46" s="263">
        <v>41723</v>
      </c>
      <c r="J46" s="272"/>
      <c r="K46" s="619">
        <v>4</v>
      </c>
      <c r="L46" s="623">
        <v>56</v>
      </c>
      <c r="M46" s="623">
        <v>224</v>
      </c>
      <c r="N46" s="578">
        <v>-90</v>
      </c>
      <c r="O46" s="624" t="s">
        <v>1259</v>
      </c>
    </row>
    <row r="47" s="242" customFormat="1" customHeight="1" spans="1:15">
      <c r="A47" s="258">
        <v>40</v>
      </c>
      <c r="B47" s="277" t="s">
        <v>1284</v>
      </c>
      <c r="C47" s="618" t="s">
        <v>1231</v>
      </c>
      <c r="D47" s="618" t="s">
        <v>1229</v>
      </c>
      <c r="E47" s="619">
        <v>1</v>
      </c>
      <c r="F47" s="272">
        <v>320</v>
      </c>
      <c r="G47" s="272">
        <v>320</v>
      </c>
      <c r="H47" s="272"/>
      <c r="I47" s="263">
        <v>41723</v>
      </c>
      <c r="J47" s="272"/>
      <c r="K47" s="619">
        <v>1</v>
      </c>
      <c r="L47" s="623">
        <v>30</v>
      </c>
      <c r="M47" s="623">
        <v>30</v>
      </c>
      <c r="N47" s="578">
        <v>-90.625</v>
      </c>
      <c r="O47" s="624" t="s">
        <v>1259</v>
      </c>
    </row>
    <row r="48" s="242" customFormat="1" customHeight="1" spans="1:15">
      <c r="A48" s="258">
        <v>41</v>
      </c>
      <c r="B48" s="277" t="s">
        <v>1285</v>
      </c>
      <c r="C48" s="618" t="s">
        <v>1250</v>
      </c>
      <c r="D48" s="618" t="s">
        <v>1229</v>
      </c>
      <c r="E48" s="619">
        <v>300</v>
      </c>
      <c r="F48" s="272">
        <v>2</v>
      </c>
      <c r="G48" s="272">
        <v>600</v>
      </c>
      <c r="H48" s="272"/>
      <c r="I48" s="263">
        <v>41723</v>
      </c>
      <c r="J48" s="272"/>
      <c r="K48" s="619">
        <v>300</v>
      </c>
      <c r="L48" s="623">
        <v>0</v>
      </c>
      <c r="M48" s="623">
        <v>0</v>
      </c>
      <c r="N48" s="578">
        <v>-100</v>
      </c>
      <c r="O48" s="624" t="s">
        <v>1259</v>
      </c>
    </row>
    <row r="49" s="242" customFormat="1" customHeight="1" spans="1:15">
      <c r="A49" s="258">
        <v>42</v>
      </c>
      <c r="B49" s="277" t="s">
        <v>1286</v>
      </c>
      <c r="C49" s="618" t="s">
        <v>1228</v>
      </c>
      <c r="D49" s="618" t="s">
        <v>1229</v>
      </c>
      <c r="E49" s="619">
        <v>12</v>
      </c>
      <c r="F49" s="272">
        <v>5</v>
      </c>
      <c r="G49" s="272">
        <v>60</v>
      </c>
      <c r="H49" s="272"/>
      <c r="I49" s="263">
        <v>41723</v>
      </c>
      <c r="J49" s="272"/>
      <c r="K49" s="619">
        <v>12</v>
      </c>
      <c r="L49" s="623">
        <v>1</v>
      </c>
      <c r="M49" s="623">
        <v>12</v>
      </c>
      <c r="N49" s="578">
        <v>-80</v>
      </c>
      <c r="O49" s="624" t="s">
        <v>1259</v>
      </c>
    </row>
    <row r="50" s="242" customFormat="1" customHeight="1" spans="1:15">
      <c r="A50" s="258">
        <v>43</v>
      </c>
      <c r="B50" s="277" t="s">
        <v>1287</v>
      </c>
      <c r="C50" s="618" t="s">
        <v>1231</v>
      </c>
      <c r="D50" s="618" t="s">
        <v>1229</v>
      </c>
      <c r="E50" s="619">
        <v>2</v>
      </c>
      <c r="F50" s="272">
        <v>360</v>
      </c>
      <c r="G50" s="272">
        <v>720</v>
      </c>
      <c r="H50" s="272"/>
      <c r="I50" s="263">
        <v>41723</v>
      </c>
      <c r="J50" s="272"/>
      <c r="K50" s="619">
        <v>2</v>
      </c>
      <c r="L50" s="623">
        <v>20</v>
      </c>
      <c r="M50" s="623">
        <v>40</v>
      </c>
      <c r="N50" s="578">
        <v>-94.4444444444444</v>
      </c>
      <c r="O50" s="624" t="s">
        <v>1259</v>
      </c>
    </row>
    <row r="51" s="242" customFormat="1" customHeight="1" spans="1:15">
      <c r="A51" s="258">
        <v>44</v>
      </c>
      <c r="B51" s="277" t="s">
        <v>1288</v>
      </c>
      <c r="C51" s="618" t="s">
        <v>1228</v>
      </c>
      <c r="D51" s="618" t="s">
        <v>1229</v>
      </c>
      <c r="E51" s="619">
        <v>13</v>
      </c>
      <c r="F51" s="272">
        <v>1100</v>
      </c>
      <c r="G51" s="272">
        <v>14300</v>
      </c>
      <c r="H51" s="272"/>
      <c r="I51" s="263">
        <v>41723</v>
      </c>
      <c r="J51" s="272"/>
      <c r="K51" s="619">
        <v>13</v>
      </c>
      <c r="L51" s="623">
        <v>0</v>
      </c>
      <c r="M51" s="623">
        <v>0</v>
      </c>
      <c r="N51" s="578">
        <v>-100</v>
      </c>
      <c r="O51" s="624" t="s">
        <v>1259</v>
      </c>
    </row>
    <row r="52" s="242" customFormat="1" customHeight="1" spans="1:15">
      <c r="A52" s="258">
        <v>45</v>
      </c>
      <c r="B52" s="277" t="s">
        <v>1289</v>
      </c>
      <c r="C52" s="618" t="s">
        <v>1231</v>
      </c>
      <c r="D52" s="618" t="s">
        <v>1229</v>
      </c>
      <c r="E52" s="619">
        <v>30</v>
      </c>
      <c r="F52" s="272">
        <v>280</v>
      </c>
      <c r="G52" s="272">
        <v>8400</v>
      </c>
      <c r="H52" s="272"/>
      <c r="I52" s="263">
        <v>41723</v>
      </c>
      <c r="J52" s="272"/>
      <c r="K52" s="619">
        <v>30</v>
      </c>
      <c r="L52" s="623">
        <v>0</v>
      </c>
      <c r="M52" s="623">
        <v>0</v>
      </c>
      <c r="N52" s="578">
        <v>-100</v>
      </c>
      <c r="O52" s="624" t="s">
        <v>1259</v>
      </c>
    </row>
    <row r="53" s="242" customFormat="1" customHeight="1" spans="1:15">
      <c r="A53" s="258">
        <v>46</v>
      </c>
      <c r="B53" s="277" t="s">
        <v>1290</v>
      </c>
      <c r="C53" s="618" t="s">
        <v>1233</v>
      </c>
      <c r="D53" s="618" t="s">
        <v>1229</v>
      </c>
      <c r="E53" s="619">
        <v>1</v>
      </c>
      <c r="F53" s="272">
        <v>8500</v>
      </c>
      <c r="G53" s="272">
        <v>8500</v>
      </c>
      <c r="H53" s="272"/>
      <c r="I53" s="263">
        <v>41723</v>
      </c>
      <c r="J53" s="272"/>
      <c r="K53" s="619">
        <v>1</v>
      </c>
      <c r="L53" s="623">
        <v>430</v>
      </c>
      <c r="M53" s="623">
        <v>430</v>
      </c>
      <c r="N53" s="578">
        <v>-94.9411764705882</v>
      </c>
      <c r="O53" s="624" t="s">
        <v>1259</v>
      </c>
    </row>
    <row r="54" s="242" customFormat="1" customHeight="1" spans="1:15">
      <c r="A54" s="258">
        <v>47</v>
      </c>
      <c r="B54" s="277" t="s">
        <v>1291</v>
      </c>
      <c r="C54" s="618" t="s">
        <v>1292</v>
      </c>
      <c r="D54" s="618" t="s">
        <v>1293</v>
      </c>
      <c r="E54" s="619">
        <v>8</v>
      </c>
      <c r="F54" s="272">
        <v>620</v>
      </c>
      <c r="G54" s="272">
        <v>4960</v>
      </c>
      <c r="H54" s="272"/>
      <c r="I54" s="263">
        <v>41723</v>
      </c>
      <c r="J54" s="272"/>
      <c r="K54" s="619">
        <v>8</v>
      </c>
      <c r="L54" s="623">
        <v>62</v>
      </c>
      <c r="M54" s="623">
        <v>496</v>
      </c>
      <c r="N54" s="578">
        <v>-90</v>
      </c>
      <c r="O54" s="624" t="s">
        <v>1259</v>
      </c>
    </row>
    <row r="55" s="242" customFormat="1" customHeight="1" spans="1:15">
      <c r="A55" s="258">
        <v>48</v>
      </c>
      <c r="B55" s="277" t="s">
        <v>1294</v>
      </c>
      <c r="C55" s="618" t="s">
        <v>1233</v>
      </c>
      <c r="D55" s="618" t="s">
        <v>1229</v>
      </c>
      <c r="E55" s="619">
        <v>1</v>
      </c>
      <c r="F55" s="272">
        <v>95</v>
      </c>
      <c r="G55" s="272">
        <v>95</v>
      </c>
      <c r="H55" s="272"/>
      <c r="I55" s="263">
        <v>41723</v>
      </c>
      <c r="J55" s="272"/>
      <c r="K55" s="619">
        <v>1</v>
      </c>
      <c r="L55" s="623">
        <v>10</v>
      </c>
      <c r="M55" s="623">
        <v>10</v>
      </c>
      <c r="N55" s="578">
        <v>-89.4736842105263</v>
      </c>
      <c r="O55" s="624" t="s">
        <v>1259</v>
      </c>
    </row>
    <row r="56" s="242" customFormat="1" customHeight="1" spans="1:15">
      <c r="A56" s="258">
        <v>49</v>
      </c>
      <c r="B56" s="277" t="s">
        <v>1295</v>
      </c>
      <c r="C56" s="618" t="s">
        <v>1231</v>
      </c>
      <c r="D56" s="618" t="s">
        <v>1229</v>
      </c>
      <c r="E56" s="619">
        <v>4</v>
      </c>
      <c r="F56" s="272">
        <v>90</v>
      </c>
      <c r="G56" s="272">
        <v>360</v>
      </c>
      <c r="H56" s="272"/>
      <c r="I56" s="263">
        <v>41723</v>
      </c>
      <c r="J56" s="272"/>
      <c r="K56" s="619">
        <v>4</v>
      </c>
      <c r="L56" s="623">
        <v>0</v>
      </c>
      <c r="M56" s="623">
        <v>0</v>
      </c>
      <c r="N56" s="578">
        <v>-100</v>
      </c>
      <c r="O56" s="624" t="s">
        <v>1296</v>
      </c>
    </row>
    <row r="57" s="242" customFormat="1" customHeight="1" spans="1:15">
      <c r="A57" s="258">
        <v>50</v>
      </c>
      <c r="B57" s="277" t="s">
        <v>1297</v>
      </c>
      <c r="C57" s="618" t="s">
        <v>1231</v>
      </c>
      <c r="D57" s="618"/>
      <c r="E57" s="619">
        <v>71</v>
      </c>
      <c r="F57" s="272">
        <v>11.1111267605634</v>
      </c>
      <c r="G57" s="272">
        <v>788.89</v>
      </c>
      <c r="H57" s="272"/>
      <c r="I57" s="263">
        <v>41803.637037037</v>
      </c>
      <c r="J57" s="272"/>
      <c r="K57" s="619">
        <v>71</v>
      </c>
      <c r="L57" s="623">
        <v>11.2244602535211</v>
      </c>
      <c r="M57" s="623">
        <v>796</v>
      </c>
      <c r="N57" s="578">
        <v>0.901266336244599</v>
      </c>
      <c r="O57" s="624" t="s">
        <v>517</v>
      </c>
    </row>
    <row r="58" s="242" customFormat="1" customHeight="1" spans="1:15">
      <c r="A58" s="258">
        <v>51</v>
      </c>
      <c r="B58" s="277" t="s">
        <v>1298</v>
      </c>
      <c r="C58" s="618" t="s">
        <v>1299</v>
      </c>
      <c r="D58" s="618" t="s">
        <v>1229</v>
      </c>
      <c r="E58" s="619">
        <v>13</v>
      </c>
      <c r="F58" s="272">
        <v>376.923076923077</v>
      </c>
      <c r="G58" s="272">
        <v>4900</v>
      </c>
      <c r="H58" s="272"/>
      <c r="I58" s="263">
        <v>41836.6274305556</v>
      </c>
      <c r="J58" s="272"/>
      <c r="K58" s="619">
        <v>13</v>
      </c>
      <c r="L58" s="623">
        <v>380.767692307692</v>
      </c>
      <c r="M58" s="623">
        <v>4949</v>
      </c>
      <c r="N58" s="578">
        <v>1</v>
      </c>
      <c r="O58" s="624" t="s">
        <v>517</v>
      </c>
    </row>
    <row r="59" s="242" customFormat="1" customHeight="1" spans="1:15">
      <c r="A59" s="258">
        <v>52</v>
      </c>
      <c r="B59" s="277" t="s">
        <v>1300</v>
      </c>
      <c r="C59" s="618" t="s">
        <v>1231</v>
      </c>
      <c r="D59" s="618" t="s">
        <v>1229</v>
      </c>
      <c r="E59" s="619">
        <v>1</v>
      </c>
      <c r="F59" s="272">
        <v>35</v>
      </c>
      <c r="G59" s="272">
        <v>35</v>
      </c>
      <c r="H59" s="272"/>
      <c r="I59" s="263">
        <v>41723</v>
      </c>
      <c r="J59" s="272"/>
      <c r="K59" s="619">
        <v>1</v>
      </c>
      <c r="L59" s="623">
        <v>0</v>
      </c>
      <c r="M59" s="623">
        <v>0</v>
      </c>
      <c r="N59" s="578">
        <v>-100</v>
      </c>
      <c r="O59" s="624" t="s">
        <v>1296</v>
      </c>
    </row>
    <row r="60" s="242" customFormat="1" customHeight="1" spans="1:15">
      <c r="A60" s="258">
        <v>53</v>
      </c>
      <c r="B60" s="277" t="s">
        <v>1301</v>
      </c>
      <c r="C60" s="618" t="s">
        <v>1243</v>
      </c>
      <c r="D60" s="618" t="s">
        <v>1229</v>
      </c>
      <c r="E60" s="619">
        <v>1</v>
      </c>
      <c r="F60" s="272">
        <v>2222.22</v>
      </c>
      <c r="G60" s="272">
        <v>2222.22</v>
      </c>
      <c r="H60" s="272"/>
      <c r="I60" s="263">
        <v>41723</v>
      </c>
      <c r="J60" s="272"/>
      <c r="K60" s="619">
        <v>1</v>
      </c>
      <c r="L60" s="623">
        <v>2244.886644</v>
      </c>
      <c r="M60" s="623">
        <v>2244</v>
      </c>
      <c r="N60" s="578">
        <v>0.980100980100989</v>
      </c>
      <c r="O60" s="624" t="s">
        <v>517</v>
      </c>
    </row>
    <row r="61" s="242" customFormat="1" customHeight="1" spans="1:15">
      <c r="A61" s="258">
        <v>54</v>
      </c>
      <c r="B61" s="277" t="s">
        <v>1302</v>
      </c>
      <c r="C61" s="618" t="s">
        <v>1231</v>
      </c>
      <c r="D61" s="618" t="s">
        <v>1229</v>
      </c>
      <c r="E61" s="619">
        <v>2</v>
      </c>
      <c r="F61" s="272">
        <v>1581.195</v>
      </c>
      <c r="G61" s="272">
        <v>3162.39</v>
      </c>
      <c r="H61" s="272"/>
      <c r="I61" s="263">
        <v>42192.4627777778</v>
      </c>
      <c r="J61" s="272"/>
      <c r="K61" s="619">
        <v>2</v>
      </c>
      <c r="L61" s="623">
        <v>158</v>
      </c>
      <c r="M61" s="623">
        <v>316</v>
      </c>
      <c r="N61" s="578">
        <v>-90.0075575751251</v>
      </c>
      <c r="O61" s="624" t="s">
        <v>1296</v>
      </c>
    </row>
    <row r="62" s="242" customFormat="1" customHeight="1" spans="1:15">
      <c r="A62" s="258">
        <v>55</v>
      </c>
      <c r="B62" s="277" t="s">
        <v>1303</v>
      </c>
      <c r="C62" s="618" t="s">
        <v>1225</v>
      </c>
      <c r="D62" s="618" t="s">
        <v>1229</v>
      </c>
      <c r="E62" s="619">
        <v>105</v>
      </c>
      <c r="F62" s="272">
        <v>4.42733333333333</v>
      </c>
      <c r="G62" s="272">
        <v>464.87</v>
      </c>
      <c r="H62" s="272"/>
      <c r="I62" s="263">
        <v>41723</v>
      </c>
      <c r="J62" s="272"/>
      <c r="K62" s="619">
        <v>105</v>
      </c>
      <c r="L62" s="623">
        <v>4.47249213333333</v>
      </c>
      <c r="M62" s="623">
        <v>469</v>
      </c>
      <c r="N62" s="578">
        <v>0.888420418611654</v>
      </c>
      <c r="O62" s="624" t="s">
        <v>517</v>
      </c>
    </row>
    <row r="63" s="242" customFormat="1" customHeight="1" spans="1:15">
      <c r="A63" s="258">
        <v>56</v>
      </c>
      <c r="B63" s="277" t="s">
        <v>1304</v>
      </c>
      <c r="C63" s="618" t="s">
        <v>1225</v>
      </c>
      <c r="D63" s="618" t="s">
        <v>1229</v>
      </c>
      <c r="E63" s="619">
        <v>250</v>
      </c>
      <c r="F63" s="272">
        <v>4.22544</v>
      </c>
      <c r="G63" s="272">
        <v>1056.36</v>
      </c>
      <c r="H63" s="272"/>
      <c r="I63" s="263">
        <v>42956.6947916667</v>
      </c>
      <c r="J63" s="272"/>
      <c r="K63" s="619">
        <v>250</v>
      </c>
      <c r="L63" s="623">
        <v>4.268539488</v>
      </c>
      <c r="M63" s="623">
        <v>1067</v>
      </c>
      <c r="N63" s="578">
        <v>1.00723238289978</v>
      </c>
      <c r="O63" s="624" t="s">
        <v>517</v>
      </c>
    </row>
    <row r="64" s="242" customFormat="1" customHeight="1" spans="1:15">
      <c r="A64" s="258">
        <v>57</v>
      </c>
      <c r="B64" s="277" t="s">
        <v>1305</v>
      </c>
      <c r="C64" s="618" t="s">
        <v>1250</v>
      </c>
      <c r="D64" s="618" t="s">
        <v>1229</v>
      </c>
      <c r="E64" s="619">
        <v>200</v>
      </c>
      <c r="F64" s="272">
        <v>29.4872</v>
      </c>
      <c r="G64" s="272">
        <v>5897.44</v>
      </c>
      <c r="H64" s="272"/>
      <c r="I64" s="263">
        <v>42109.6534953704</v>
      </c>
      <c r="J64" s="272"/>
      <c r="K64" s="619">
        <v>200</v>
      </c>
      <c r="L64" s="623">
        <v>0</v>
      </c>
      <c r="M64" s="623">
        <v>0</v>
      </c>
      <c r="N64" s="578">
        <v>-100</v>
      </c>
      <c r="O64" s="624" t="s">
        <v>1306</v>
      </c>
    </row>
    <row r="65" s="242" customFormat="1" customHeight="1" spans="1:15">
      <c r="A65" s="258">
        <v>58</v>
      </c>
      <c r="B65" s="277" t="s">
        <v>1307</v>
      </c>
      <c r="C65" s="618" t="s">
        <v>1231</v>
      </c>
      <c r="D65" s="618" t="s">
        <v>1229</v>
      </c>
      <c r="E65" s="619">
        <v>8</v>
      </c>
      <c r="F65" s="272">
        <v>547.0075</v>
      </c>
      <c r="G65" s="272">
        <v>4376.06</v>
      </c>
      <c r="H65" s="272"/>
      <c r="I65" s="263">
        <v>41836.6308564815</v>
      </c>
      <c r="J65" s="272"/>
      <c r="K65" s="619">
        <v>8</v>
      </c>
      <c r="L65" s="623">
        <v>552.5869765</v>
      </c>
      <c r="M65" s="623">
        <v>4420</v>
      </c>
      <c r="N65" s="578">
        <v>1.00409957815934</v>
      </c>
      <c r="O65" s="624" t="s">
        <v>517</v>
      </c>
    </row>
    <row r="66" s="242" customFormat="1" customHeight="1" spans="1:15">
      <c r="A66" s="258">
        <v>59</v>
      </c>
      <c r="B66" s="277" t="s">
        <v>1308</v>
      </c>
      <c r="C66" s="618" t="s">
        <v>1231</v>
      </c>
      <c r="D66" s="618" t="s">
        <v>1229</v>
      </c>
      <c r="E66" s="619">
        <v>2</v>
      </c>
      <c r="F66" s="272">
        <v>1025.64</v>
      </c>
      <c r="G66" s="272">
        <v>2051.28</v>
      </c>
      <c r="H66" s="272"/>
      <c r="I66" s="263">
        <v>41836.6308564815</v>
      </c>
      <c r="J66" s="272"/>
      <c r="K66" s="619">
        <v>2</v>
      </c>
      <c r="L66" s="623">
        <v>1036.101528</v>
      </c>
      <c r="M66" s="623">
        <v>2072</v>
      </c>
      <c r="N66" s="578">
        <v>1.010101010101</v>
      </c>
      <c r="O66" s="624" t="s">
        <v>517</v>
      </c>
    </row>
    <row r="67" s="242" customFormat="1" customHeight="1" spans="1:15">
      <c r="A67" s="258">
        <v>60</v>
      </c>
      <c r="B67" s="277" t="s">
        <v>1309</v>
      </c>
      <c r="C67" s="618" t="s">
        <v>1235</v>
      </c>
      <c r="D67" s="618" t="s">
        <v>1229</v>
      </c>
      <c r="E67" s="619">
        <v>14</v>
      </c>
      <c r="F67" s="272">
        <v>25.6407142857143</v>
      </c>
      <c r="G67" s="272">
        <v>358.97</v>
      </c>
      <c r="H67" s="272"/>
      <c r="I67" s="263">
        <v>41723</v>
      </c>
      <c r="J67" s="272"/>
      <c r="K67" s="619">
        <v>14</v>
      </c>
      <c r="L67" s="623">
        <v>25.9022495714286</v>
      </c>
      <c r="M67" s="623">
        <v>362</v>
      </c>
      <c r="N67" s="578">
        <v>0.844081678134655</v>
      </c>
      <c r="O67" s="624" t="s">
        <v>517</v>
      </c>
    </row>
    <row r="68" s="242" customFormat="1" customHeight="1" spans="1:15">
      <c r="A68" s="258">
        <v>61</v>
      </c>
      <c r="B68" s="277" t="s">
        <v>1310</v>
      </c>
      <c r="C68" s="618" t="s">
        <v>1233</v>
      </c>
      <c r="D68" s="618" t="s">
        <v>1229</v>
      </c>
      <c r="E68" s="619">
        <v>1</v>
      </c>
      <c r="F68" s="272">
        <v>363.25</v>
      </c>
      <c r="G68" s="272">
        <v>363.25</v>
      </c>
      <c r="H68" s="272"/>
      <c r="I68" s="263">
        <v>41794.6449652778</v>
      </c>
      <c r="J68" s="272"/>
      <c r="K68" s="619">
        <v>1</v>
      </c>
      <c r="L68" s="623">
        <v>366.95515</v>
      </c>
      <c r="M68" s="623">
        <v>366</v>
      </c>
      <c r="N68" s="578">
        <v>0.75705437026841</v>
      </c>
      <c r="O68" s="624" t="s">
        <v>517</v>
      </c>
    </row>
    <row r="69" s="242" customFormat="1" customHeight="1" spans="1:15">
      <c r="A69" s="258">
        <v>62</v>
      </c>
      <c r="B69" s="277" t="s">
        <v>1311</v>
      </c>
      <c r="C69" s="618" t="s">
        <v>1235</v>
      </c>
      <c r="D69" s="618" t="s">
        <v>1229</v>
      </c>
      <c r="E69" s="619">
        <v>8</v>
      </c>
      <c r="F69" s="272">
        <v>55.555</v>
      </c>
      <c r="G69" s="272">
        <v>444.44</v>
      </c>
      <c r="H69" s="272"/>
      <c r="I69" s="263">
        <v>41810.6551388889</v>
      </c>
      <c r="J69" s="272"/>
      <c r="K69" s="619">
        <v>8</v>
      </c>
      <c r="L69" s="623">
        <v>56.121661</v>
      </c>
      <c r="M69" s="623">
        <v>448</v>
      </c>
      <c r="N69" s="578">
        <v>0.801008010080101</v>
      </c>
      <c r="O69" s="624" t="s">
        <v>517</v>
      </c>
    </row>
    <row r="70" s="242" customFormat="1" customHeight="1" spans="1:15">
      <c r="A70" s="258">
        <v>63</v>
      </c>
      <c r="B70" s="277" t="s">
        <v>1312</v>
      </c>
      <c r="C70" s="618" t="s">
        <v>1243</v>
      </c>
      <c r="D70" s="618" t="s">
        <v>1229</v>
      </c>
      <c r="E70" s="619">
        <v>3</v>
      </c>
      <c r="F70" s="272">
        <v>16.24</v>
      </c>
      <c r="G70" s="272">
        <v>48.72</v>
      </c>
      <c r="H70" s="272"/>
      <c r="I70" s="263">
        <v>41810.6551388889</v>
      </c>
      <c r="J70" s="272"/>
      <c r="K70" s="619">
        <v>3</v>
      </c>
      <c r="L70" s="623">
        <v>16.405648</v>
      </c>
      <c r="M70" s="623">
        <v>49</v>
      </c>
      <c r="N70" s="578">
        <v>0.574712643678163</v>
      </c>
      <c r="O70" s="624" t="s">
        <v>517</v>
      </c>
    </row>
    <row r="71" s="242" customFormat="1" customHeight="1" spans="1:15">
      <c r="A71" s="258">
        <v>64</v>
      </c>
      <c r="B71" s="277" t="s">
        <v>1313</v>
      </c>
      <c r="C71" s="618" t="s">
        <v>1231</v>
      </c>
      <c r="D71" s="618" t="s">
        <v>1229</v>
      </c>
      <c r="E71" s="619">
        <v>1000</v>
      </c>
      <c r="F71" s="272">
        <v>11.36753</v>
      </c>
      <c r="G71" s="272">
        <v>11367.53</v>
      </c>
      <c r="H71" s="272"/>
      <c r="I71" s="263">
        <v>41723</v>
      </c>
      <c r="J71" s="272"/>
      <c r="K71" s="619">
        <v>1000</v>
      </c>
      <c r="L71" s="623">
        <v>11.483478806</v>
      </c>
      <c r="M71" s="623">
        <v>11483</v>
      </c>
      <c r="N71" s="578">
        <v>1.01578795041666</v>
      </c>
      <c r="O71" s="624" t="s">
        <v>517</v>
      </c>
    </row>
    <row r="72" s="242" customFormat="1" customHeight="1" spans="1:15">
      <c r="A72" s="258">
        <v>65</v>
      </c>
      <c r="B72" s="277" t="s">
        <v>1314</v>
      </c>
      <c r="C72" s="618" t="s">
        <v>1225</v>
      </c>
      <c r="D72" s="618" t="s">
        <v>1229</v>
      </c>
      <c r="E72" s="619">
        <v>75</v>
      </c>
      <c r="F72" s="272">
        <v>9.61533333333333</v>
      </c>
      <c r="G72" s="272">
        <v>721.15</v>
      </c>
      <c r="H72" s="272"/>
      <c r="I72" s="263">
        <v>41794.6449652778</v>
      </c>
      <c r="J72" s="272"/>
      <c r="K72" s="619">
        <v>75</v>
      </c>
      <c r="L72" s="623">
        <v>0</v>
      </c>
      <c r="M72" s="623">
        <v>0</v>
      </c>
      <c r="N72" s="578">
        <v>-100</v>
      </c>
      <c r="O72" s="624" t="s">
        <v>1239</v>
      </c>
    </row>
    <row r="73" s="242" customFormat="1" customHeight="1" spans="1:15">
      <c r="A73" s="258">
        <v>66</v>
      </c>
      <c r="B73" s="277" t="s">
        <v>1315</v>
      </c>
      <c r="C73" s="618" t="s">
        <v>1238</v>
      </c>
      <c r="D73" s="618" t="s">
        <v>1229</v>
      </c>
      <c r="E73" s="619">
        <v>15</v>
      </c>
      <c r="F73" s="272">
        <v>55.5553333333333</v>
      </c>
      <c r="G73" s="272">
        <v>833.33</v>
      </c>
      <c r="H73" s="272"/>
      <c r="I73" s="263">
        <v>41800.6238541667</v>
      </c>
      <c r="J73" s="272"/>
      <c r="K73" s="619">
        <v>15</v>
      </c>
      <c r="L73" s="623">
        <v>0</v>
      </c>
      <c r="M73" s="623">
        <v>0</v>
      </c>
      <c r="N73" s="578">
        <v>-100</v>
      </c>
      <c r="O73" s="624" t="s">
        <v>1239</v>
      </c>
    </row>
    <row r="74" s="242" customFormat="1" customHeight="1" spans="1:15">
      <c r="A74" s="258">
        <v>67</v>
      </c>
      <c r="B74" s="277" t="s">
        <v>1316</v>
      </c>
      <c r="C74" s="618" t="s">
        <v>1317</v>
      </c>
      <c r="D74" s="618" t="s">
        <v>1229</v>
      </c>
      <c r="E74" s="619">
        <v>8</v>
      </c>
      <c r="F74" s="272">
        <v>179.49</v>
      </c>
      <c r="G74" s="272">
        <v>1435.92</v>
      </c>
      <c r="H74" s="272"/>
      <c r="I74" s="263">
        <v>41723</v>
      </c>
      <c r="J74" s="272"/>
      <c r="K74" s="619">
        <v>8</v>
      </c>
      <c r="L74" s="623">
        <v>0</v>
      </c>
      <c r="M74" s="623">
        <v>0</v>
      </c>
      <c r="N74" s="578">
        <v>-100</v>
      </c>
      <c r="O74" s="624" t="s">
        <v>1239</v>
      </c>
    </row>
    <row r="75" s="242" customFormat="1" customHeight="1" spans="1:15">
      <c r="A75" s="258">
        <v>68</v>
      </c>
      <c r="B75" s="277" t="s">
        <v>1318</v>
      </c>
      <c r="C75" s="618" t="s">
        <v>1243</v>
      </c>
      <c r="D75" s="618" t="s">
        <v>1229</v>
      </c>
      <c r="E75" s="619">
        <v>22</v>
      </c>
      <c r="F75" s="272">
        <v>7.82227272727273</v>
      </c>
      <c r="G75" s="272">
        <v>172.09</v>
      </c>
      <c r="H75" s="272"/>
      <c r="I75" s="263">
        <v>42952.404837963</v>
      </c>
      <c r="J75" s="272"/>
      <c r="K75" s="619">
        <v>22</v>
      </c>
      <c r="L75" s="623">
        <v>7.90205990909091</v>
      </c>
      <c r="M75" s="623">
        <v>173</v>
      </c>
      <c r="N75" s="578">
        <v>0.528793073391828</v>
      </c>
      <c r="O75" s="624" t="s">
        <v>517</v>
      </c>
    </row>
    <row r="76" s="242" customFormat="1" customHeight="1" spans="1:15">
      <c r="A76" s="258">
        <v>69</v>
      </c>
      <c r="B76" s="277" t="s">
        <v>1319</v>
      </c>
      <c r="C76" s="618" t="s">
        <v>1320</v>
      </c>
      <c r="D76" s="618" t="s">
        <v>1229</v>
      </c>
      <c r="E76" s="619">
        <v>10</v>
      </c>
      <c r="F76" s="272">
        <v>58.929</v>
      </c>
      <c r="G76" s="272">
        <v>589.29</v>
      </c>
      <c r="H76" s="272"/>
      <c r="I76" s="263">
        <v>41794.6449652778</v>
      </c>
      <c r="J76" s="272"/>
      <c r="K76" s="619">
        <v>10</v>
      </c>
      <c r="L76" s="623">
        <v>0</v>
      </c>
      <c r="M76" s="623">
        <v>0</v>
      </c>
      <c r="N76" s="578">
        <v>-100</v>
      </c>
      <c r="O76" s="624" t="s">
        <v>1239</v>
      </c>
    </row>
    <row r="77" s="242" customFormat="1" customHeight="1" spans="1:15">
      <c r="A77" s="258">
        <v>70</v>
      </c>
      <c r="B77" s="277" t="s">
        <v>1321</v>
      </c>
      <c r="C77" s="618" t="s">
        <v>1238</v>
      </c>
      <c r="D77" s="618" t="s">
        <v>1229</v>
      </c>
      <c r="E77" s="619">
        <v>10</v>
      </c>
      <c r="F77" s="272">
        <v>141.026</v>
      </c>
      <c r="G77" s="272">
        <v>1410.26</v>
      </c>
      <c r="H77" s="272"/>
      <c r="I77" s="263">
        <v>41723</v>
      </c>
      <c r="J77" s="272"/>
      <c r="K77" s="619">
        <v>10</v>
      </c>
      <c r="L77" s="623">
        <v>142.4644652</v>
      </c>
      <c r="M77" s="623">
        <v>1424</v>
      </c>
      <c r="N77" s="578">
        <v>0.974288429083999</v>
      </c>
      <c r="O77" s="624" t="s">
        <v>517</v>
      </c>
    </row>
    <row r="78" s="242" customFormat="1" customHeight="1" spans="1:15">
      <c r="A78" s="258">
        <v>71</v>
      </c>
      <c r="B78" s="277" t="s">
        <v>1322</v>
      </c>
      <c r="C78" s="618" t="s">
        <v>1231</v>
      </c>
      <c r="D78" s="618" t="s">
        <v>1229</v>
      </c>
      <c r="E78" s="619">
        <v>7</v>
      </c>
      <c r="F78" s="272">
        <v>85.47</v>
      </c>
      <c r="G78" s="272">
        <v>598.29</v>
      </c>
      <c r="H78" s="272"/>
      <c r="I78" s="263">
        <v>41723</v>
      </c>
      <c r="J78" s="272"/>
      <c r="K78" s="619">
        <v>7</v>
      </c>
      <c r="L78" s="623">
        <v>86.341794</v>
      </c>
      <c r="M78" s="623">
        <v>604</v>
      </c>
      <c r="N78" s="578">
        <v>0.954386668672389</v>
      </c>
      <c r="O78" s="624" t="s">
        <v>517</v>
      </c>
    </row>
    <row r="79" s="242" customFormat="1" customHeight="1" spans="1:15">
      <c r="A79" s="258">
        <v>72</v>
      </c>
      <c r="B79" s="277" t="s">
        <v>1323</v>
      </c>
      <c r="C79" s="618" t="s">
        <v>1268</v>
      </c>
      <c r="D79" s="618" t="s">
        <v>1229</v>
      </c>
      <c r="E79" s="619">
        <v>113</v>
      </c>
      <c r="F79" s="272">
        <v>4.26858407079646</v>
      </c>
      <c r="G79" s="272">
        <v>482.35</v>
      </c>
      <c r="H79" s="272"/>
      <c r="I79" s="263">
        <v>41723</v>
      </c>
      <c r="J79" s="272"/>
      <c r="K79" s="619">
        <v>113</v>
      </c>
      <c r="L79" s="623">
        <v>0</v>
      </c>
      <c r="M79" s="623">
        <v>0</v>
      </c>
      <c r="N79" s="578">
        <v>-100</v>
      </c>
      <c r="O79" s="624" t="s">
        <v>1239</v>
      </c>
    </row>
    <row r="80" s="242" customFormat="1" customHeight="1" spans="1:15">
      <c r="A80" s="258">
        <v>73</v>
      </c>
      <c r="B80" s="277" t="s">
        <v>1324</v>
      </c>
      <c r="C80" s="618" t="s">
        <v>1231</v>
      </c>
      <c r="D80" s="618" t="s">
        <v>1229</v>
      </c>
      <c r="E80" s="619">
        <v>20</v>
      </c>
      <c r="F80" s="272">
        <v>136.752</v>
      </c>
      <c r="G80" s="272">
        <v>2735.04</v>
      </c>
      <c r="H80" s="272"/>
      <c r="I80" s="263">
        <v>41723</v>
      </c>
      <c r="J80" s="272"/>
      <c r="K80" s="619">
        <v>20</v>
      </c>
      <c r="L80" s="623">
        <v>10</v>
      </c>
      <c r="M80" s="623">
        <v>200</v>
      </c>
      <c r="N80" s="578">
        <v>-92.6874926874927</v>
      </c>
      <c r="O80" s="624" t="s">
        <v>1325</v>
      </c>
    </row>
    <row r="81" s="242" customFormat="1" customHeight="1" spans="1:15">
      <c r="A81" s="258">
        <v>74</v>
      </c>
      <c r="B81" s="277" t="s">
        <v>1326</v>
      </c>
      <c r="C81" s="618" t="s">
        <v>1231</v>
      </c>
      <c r="D81" s="618" t="s">
        <v>1229</v>
      </c>
      <c r="E81" s="619">
        <v>20</v>
      </c>
      <c r="F81" s="272">
        <v>7.265</v>
      </c>
      <c r="G81" s="272">
        <v>145.3</v>
      </c>
      <c r="H81" s="272"/>
      <c r="I81" s="263">
        <v>41781.7055324074</v>
      </c>
      <c r="J81" s="272"/>
      <c r="K81" s="619">
        <v>20</v>
      </c>
      <c r="L81" s="623">
        <v>7.339103</v>
      </c>
      <c r="M81" s="623">
        <v>146</v>
      </c>
      <c r="N81" s="578">
        <v>0.48176187198898</v>
      </c>
      <c r="O81" s="624" t="s">
        <v>517</v>
      </c>
    </row>
    <row r="82" s="242" customFormat="1" customHeight="1" spans="1:15">
      <c r="A82" s="258">
        <v>75</v>
      </c>
      <c r="B82" s="277" t="s">
        <v>1327</v>
      </c>
      <c r="C82" s="618" t="s">
        <v>1231</v>
      </c>
      <c r="D82" s="618" t="s">
        <v>1229</v>
      </c>
      <c r="E82" s="619">
        <v>5</v>
      </c>
      <c r="F82" s="272">
        <v>1.7094017094</v>
      </c>
      <c r="G82" s="272">
        <v>8.55</v>
      </c>
      <c r="H82" s="272"/>
      <c r="I82" s="263">
        <v>41781.7055324074</v>
      </c>
      <c r="J82" s="272"/>
      <c r="K82" s="619">
        <v>5</v>
      </c>
      <c r="L82" s="623">
        <v>1.72683760683588</v>
      </c>
      <c r="M82" s="623">
        <v>8</v>
      </c>
      <c r="N82" s="578">
        <v>-6.4327485380117</v>
      </c>
      <c r="O82" s="624" t="s">
        <v>517</v>
      </c>
    </row>
    <row r="83" s="242" customFormat="1" customHeight="1" spans="1:15">
      <c r="A83" s="258">
        <v>76</v>
      </c>
      <c r="B83" s="277" t="s">
        <v>1328</v>
      </c>
      <c r="C83" s="618" t="s">
        <v>1233</v>
      </c>
      <c r="D83" s="618" t="s">
        <v>1229</v>
      </c>
      <c r="E83" s="619">
        <v>1</v>
      </c>
      <c r="F83" s="272">
        <v>27478.64</v>
      </c>
      <c r="G83" s="272">
        <v>27478.64</v>
      </c>
      <c r="H83" s="272"/>
      <c r="I83" s="263">
        <v>41723</v>
      </c>
      <c r="J83" s="272"/>
      <c r="K83" s="619">
        <v>1</v>
      </c>
      <c r="L83" s="623">
        <v>27758.922128</v>
      </c>
      <c r="M83" s="623">
        <v>27758</v>
      </c>
      <c r="N83" s="578">
        <v>1.01664420073192</v>
      </c>
      <c r="O83" s="624" t="s">
        <v>517</v>
      </c>
    </row>
    <row r="84" s="242" customFormat="1" customHeight="1" spans="1:15">
      <c r="A84" s="258">
        <v>77</v>
      </c>
      <c r="B84" s="277" t="s">
        <v>1329</v>
      </c>
      <c r="C84" s="618" t="s">
        <v>1238</v>
      </c>
      <c r="D84" s="618" t="s">
        <v>1229</v>
      </c>
      <c r="E84" s="619">
        <v>1</v>
      </c>
      <c r="F84" s="272">
        <v>2547.01</v>
      </c>
      <c r="G84" s="272">
        <v>2547.01</v>
      </c>
      <c r="H84" s="272"/>
      <c r="I84" s="263">
        <v>41723</v>
      </c>
      <c r="J84" s="272"/>
      <c r="K84" s="619">
        <v>1</v>
      </c>
      <c r="L84" s="623">
        <v>380</v>
      </c>
      <c r="M84" s="623">
        <v>380</v>
      </c>
      <c r="N84" s="578">
        <v>-85.0805454238499</v>
      </c>
      <c r="O84" s="624" t="s">
        <v>1259</v>
      </c>
    </row>
    <row r="85" s="242" customFormat="1" customHeight="1" spans="1:15">
      <c r="A85" s="258">
        <v>78</v>
      </c>
      <c r="B85" s="277" t="s">
        <v>1330</v>
      </c>
      <c r="C85" s="618" t="s">
        <v>1231</v>
      </c>
      <c r="D85" s="618" t="s">
        <v>1229</v>
      </c>
      <c r="E85" s="619">
        <v>2</v>
      </c>
      <c r="F85" s="272">
        <v>1520</v>
      </c>
      <c r="G85" s="272">
        <v>3040</v>
      </c>
      <c r="H85" s="272"/>
      <c r="I85" s="263">
        <v>41723</v>
      </c>
      <c r="J85" s="272"/>
      <c r="K85" s="619">
        <v>2</v>
      </c>
      <c r="L85" s="623">
        <v>152</v>
      </c>
      <c r="M85" s="623">
        <v>304</v>
      </c>
      <c r="N85" s="578">
        <v>-90</v>
      </c>
      <c r="O85" s="624" t="s">
        <v>1259</v>
      </c>
    </row>
    <row r="86" s="242" customFormat="1" customHeight="1" spans="1:15">
      <c r="A86" s="258">
        <v>79</v>
      </c>
      <c r="B86" s="277" t="s">
        <v>1331</v>
      </c>
      <c r="C86" s="618" t="s">
        <v>1231</v>
      </c>
      <c r="D86" s="618" t="s">
        <v>1229</v>
      </c>
      <c r="E86" s="619">
        <v>1</v>
      </c>
      <c r="F86" s="272">
        <v>14040</v>
      </c>
      <c r="G86" s="272">
        <v>14040</v>
      </c>
      <c r="H86" s="272"/>
      <c r="I86" s="263">
        <v>41723</v>
      </c>
      <c r="J86" s="272"/>
      <c r="K86" s="619">
        <v>1</v>
      </c>
      <c r="L86" s="623">
        <v>1400</v>
      </c>
      <c r="M86" s="623">
        <v>1400</v>
      </c>
      <c r="N86" s="578">
        <v>-90.02849002849</v>
      </c>
      <c r="O86" s="624" t="s">
        <v>1332</v>
      </c>
    </row>
    <row r="87" s="242" customFormat="1" customHeight="1" spans="1:15">
      <c r="A87" s="258">
        <v>80</v>
      </c>
      <c r="B87" s="277" t="s">
        <v>1333</v>
      </c>
      <c r="C87" s="618" t="s">
        <v>1233</v>
      </c>
      <c r="D87" s="618" t="s">
        <v>1229</v>
      </c>
      <c r="E87" s="619">
        <v>5</v>
      </c>
      <c r="F87" s="272">
        <v>601.6</v>
      </c>
      <c r="G87" s="272">
        <v>3008</v>
      </c>
      <c r="H87" s="272"/>
      <c r="I87" s="263">
        <v>41723</v>
      </c>
      <c r="J87" s="272"/>
      <c r="K87" s="619">
        <v>5</v>
      </c>
      <c r="L87" s="623">
        <v>90</v>
      </c>
      <c r="M87" s="623">
        <v>450</v>
      </c>
      <c r="N87" s="578">
        <v>-85.0398936170213</v>
      </c>
      <c r="O87" s="624" t="s">
        <v>1259</v>
      </c>
    </row>
    <row r="88" s="242" customFormat="1" customHeight="1" spans="1:15">
      <c r="A88" s="258">
        <v>81</v>
      </c>
      <c r="B88" s="277" t="s">
        <v>1334</v>
      </c>
      <c r="C88" s="618" t="s">
        <v>1233</v>
      </c>
      <c r="D88" s="618" t="s">
        <v>1229</v>
      </c>
      <c r="E88" s="619">
        <v>1</v>
      </c>
      <c r="F88" s="272">
        <v>850.95</v>
      </c>
      <c r="G88" s="272">
        <v>850.95</v>
      </c>
      <c r="H88" s="272"/>
      <c r="I88" s="263">
        <v>41723</v>
      </c>
      <c r="J88" s="272"/>
      <c r="K88" s="619">
        <v>1</v>
      </c>
      <c r="L88" s="623">
        <v>130</v>
      </c>
      <c r="M88" s="623">
        <v>130</v>
      </c>
      <c r="N88" s="578">
        <v>-84.722956695458</v>
      </c>
      <c r="O88" s="624" t="s">
        <v>1259</v>
      </c>
    </row>
    <row r="89" s="242" customFormat="1" customHeight="1" spans="1:15">
      <c r="A89" s="258">
        <v>82</v>
      </c>
      <c r="B89" s="277" t="s">
        <v>1335</v>
      </c>
      <c r="C89" s="618" t="s">
        <v>1233</v>
      </c>
      <c r="D89" s="618" t="s">
        <v>1229</v>
      </c>
      <c r="E89" s="619">
        <v>1</v>
      </c>
      <c r="F89" s="272">
        <v>990</v>
      </c>
      <c r="G89" s="272">
        <v>990</v>
      </c>
      <c r="H89" s="272"/>
      <c r="I89" s="263">
        <v>41723</v>
      </c>
      <c r="J89" s="272"/>
      <c r="K89" s="619">
        <v>1</v>
      </c>
      <c r="L89" s="623">
        <v>79</v>
      </c>
      <c r="M89" s="623">
        <v>79</v>
      </c>
      <c r="N89" s="578">
        <v>-92.020202020202</v>
      </c>
      <c r="O89" s="624" t="s">
        <v>1259</v>
      </c>
    </row>
    <row r="90" s="242" customFormat="1" customHeight="1" spans="1:15">
      <c r="A90" s="258">
        <v>83</v>
      </c>
      <c r="B90" s="277" t="s">
        <v>1336</v>
      </c>
      <c r="C90" s="618" t="s">
        <v>1233</v>
      </c>
      <c r="D90" s="618" t="s">
        <v>1229</v>
      </c>
      <c r="E90" s="619">
        <v>2</v>
      </c>
      <c r="F90" s="272">
        <v>1441.8</v>
      </c>
      <c r="G90" s="272">
        <v>2883.6</v>
      </c>
      <c r="H90" s="272"/>
      <c r="I90" s="263">
        <v>41723</v>
      </c>
      <c r="J90" s="272"/>
      <c r="K90" s="619">
        <v>2</v>
      </c>
      <c r="L90" s="623">
        <v>120</v>
      </c>
      <c r="M90" s="623">
        <v>240</v>
      </c>
      <c r="N90" s="578">
        <v>-91.6770703287557</v>
      </c>
      <c r="O90" s="624" t="s">
        <v>1259</v>
      </c>
    </row>
    <row r="91" s="242" customFormat="1" customHeight="1" spans="1:15">
      <c r="A91" s="258">
        <v>84</v>
      </c>
      <c r="B91" s="277" t="s">
        <v>1337</v>
      </c>
      <c r="C91" s="618" t="s">
        <v>1231</v>
      </c>
      <c r="D91" s="618" t="s">
        <v>1281</v>
      </c>
      <c r="E91" s="619">
        <v>1</v>
      </c>
      <c r="F91" s="272">
        <v>2465</v>
      </c>
      <c r="G91" s="272">
        <v>2465</v>
      </c>
      <c r="H91" s="272"/>
      <c r="I91" s="263">
        <v>41723</v>
      </c>
      <c r="J91" s="272"/>
      <c r="K91" s="619">
        <v>1</v>
      </c>
      <c r="L91" s="623">
        <v>247</v>
      </c>
      <c r="M91" s="623">
        <v>247</v>
      </c>
      <c r="N91" s="578">
        <v>-89.9797160243408</v>
      </c>
      <c r="O91" s="624" t="s">
        <v>1259</v>
      </c>
    </row>
    <row r="92" s="242" customFormat="1" customHeight="1" spans="1:15">
      <c r="A92" s="258">
        <v>85</v>
      </c>
      <c r="B92" s="277" t="s">
        <v>1338</v>
      </c>
      <c r="C92" s="618" t="s">
        <v>1231</v>
      </c>
      <c r="D92" s="618" t="s">
        <v>1229</v>
      </c>
      <c r="E92" s="619">
        <v>3</v>
      </c>
      <c r="F92" s="272">
        <v>85</v>
      </c>
      <c r="G92" s="272">
        <v>255</v>
      </c>
      <c r="H92" s="272"/>
      <c r="I92" s="263">
        <v>41723</v>
      </c>
      <c r="J92" s="272"/>
      <c r="K92" s="619">
        <v>3</v>
      </c>
      <c r="L92" s="623">
        <v>9</v>
      </c>
      <c r="M92" s="623">
        <v>27</v>
      </c>
      <c r="N92" s="578">
        <v>-89.4117647058824</v>
      </c>
      <c r="O92" s="624" t="s">
        <v>1259</v>
      </c>
    </row>
    <row r="93" s="242" customFormat="1" customHeight="1" spans="1:15">
      <c r="A93" s="258">
        <v>86</v>
      </c>
      <c r="B93" s="277" t="s">
        <v>1339</v>
      </c>
      <c r="C93" s="618" t="s">
        <v>1235</v>
      </c>
      <c r="D93" s="618" t="s">
        <v>1229</v>
      </c>
      <c r="E93" s="619">
        <v>2</v>
      </c>
      <c r="F93" s="272">
        <v>400</v>
      </c>
      <c r="G93" s="272">
        <v>800</v>
      </c>
      <c r="H93" s="272"/>
      <c r="I93" s="263">
        <v>41723</v>
      </c>
      <c r="J93" s="272"/>
      <c r="K93" s="619">
        <v>2</v>
      </c>
      <c r="L93" s="623">
        <v>40</v>
      </c>
      <c r="M93" s="623">
        <v>80</v>
      </c>
      <c r="N93" s="578">
        <v>-90</v>
      </c>
      <c r="O93" s="624" t="s">
        <v>1259</v>
      </c>
    </row>
    <row r="94" s="242" customFormat="1" customHeight="1" spans="1:15">
      <c r="A94" s="258">
        <v>87</v>
      </c>
      <c r="B94" s="277" t="s">
        <v>1340</v>
      </c>
      <c r="C94" s="618" t="s">
        <v>1268</v>
      </c>
      <c r="D94" s="618" t="s">
        <v>1229</v>
      </c>
      <c r="E94" s="619">
        <v>3</v>
      </c>
      <c r="F94" s="272">
        <v>260</v>
      </c>
      <c r="G94" s="272">
        <v>780</v>
      </c>
      <c r="H94" s="272"/>
      <c r="I94" s="263">
        <v>41723</v>
      </c>
      <c r="J94" s="272"/>
      <c r="K94" s="619">
        <v>3</v>
      </c>
      <c r="L94" s="623">
        <v>0</v>
      </c>
      <c r="M94" s="623">
        <v>0</v>
      </c>
      <c r="N94" s="578">
        <v>-100</v>
      </c>
      <c r="O94" s="624" t="s">
        <v>1259</v>
      </c>
    </row>
    <row r="95" s="242" customFormat="1" customHeight="1" spans="1:15">
      <c r="A95" s="258">
        <v>88</v>
      </c>
      <c r="B95" s="277" t="s">
        <v>1341</v>
      </c>
      <c r="C95" s="618" t="s">
        <v>1228</v>
      </c>
      <c r="D95" s="618" t="s">
        <v>1229</v>
      </c>
      <c r="E95" s="619">
        <v>282</v>
      </c>
      <c r="F95" s="272">
        <v>650</v>
      </c>
      <c r="G95" s="272">
        <v>183300</v>
      </c>
      <c r="H95" s="272"/>
      <c r="I95" s="263">
        <v>41723</v>
      </c>
      <c r="J95" s="272"/>
      <c r="K95" s="619">
        <v>244</v>
      </c>
      <c r="L95" s="623">
        <v>65</v>
      </c>
      <c r="M95" s="623">
        <v>15860</v>
      </c>
      <c r="N95" s="578">
        <v>-91.3475177304964</v>
      </c>
      <c r="O95" s="624" t="s">
        <v>1342</v>
      </c>
    </row>
    <row r="96" s="242" customFormat="1" customHeight="1" spans="1:15">
      <c r="A96" s="258">
        <v>89</v>
      </c>
      <c r="B96" s="277" t="s">
        <v>1343</v>
      </c>
      <c r="C96" s="618" t="s">
        <v>1228</v>
      </c>
      <c r="D96" s="618" t="s">
        <v>1229</v>
      </c>
      <c r="E96" s="619">
        <v>140</v>
      </c>
      <c r="F96" s="272">
        <v>420</v>
      </c>
      <c r="G96" s="272">
        <v>58800</v>
      </c>
      <c r="H96" s="272"/>
      <c r="I96" s="263">
        <v>41723</v>
      </c>
      <c r="J96" s="272"/>
      <c r="K96" s="619">
        <v>140</v>
      </c>
      <c r="L96" s="623">
        <v>42</v>
      </c>
      <c r="M96" s="623">
        <v>5880</v>
      </c>
      <c r="N96" s="578">
        <v>-90</v>
      </c>
      <c r="O96" s="624" t="s">
        <v>1259</v>
      </c>
    </row>
    <row r="97" s="242" customFormat="1" customHeight="1" spans="1:15">
      <c r="A97" s="258">
        <v>90</v>
      </c>
      <c r="B97" s="277" t="s">
        <v>1344</v>
      </c>
      <c r="C97" s="618" t="s">
        <v>1231</v>
      </c>
      <c r="D97" s="618" t="s">
        <v>1229</v>
      </c>
      <c r="E97" s="619">
        <v>4</v>
      </c>
      <c r="F97" s="272">
        <v>24</v>
      </c>
      <c r="G97" s="272">
        <v>96</v>
      </c>
      <c r="H97" s="272"/>
      <c r="I97" s="263">
        <v>41723</v>
      </c>
      <c r="J97" s="272"/>
      <c r="K97" s="619">
        <v>4</v>
      </c>
      <c r="L97" s="623">
        <v>2</v>
      </c>
      <c r="M97" s="623">
        <v>8</v>
      </c>
      <c r="N97" s="578">
        <v>-91.6666666666667</v>
      </c>
      <c r="O97" s="624" t="s">
        <v>1259</v>
      </c>
    </row>
    <row r="98" s="242" customFormat="1" customHeight="1" spans="1:15">
      <c r="A98" s="258">
        <v>91</v>
      </c>
      <c r="B98" s="277" t="s">
        <v>1345</v>
      </c>
      <c r="C98" s="618" t="s">
        <v>1228</v>
      </c>
      <c r="D98" s="618" t="s">
        <v>1229</v>
      </c>
      <c r="E98" s="619">
        <v>173</v>
      </c>
      <c r="F98" s="272">
        <v>800</v>
      </c>
      <c r="G98" s="272">
        <v>138400</v>
      </c>
      <c r="H98" s="272"/>
      <c r="I98" s="263">
        <v>41723</v>
      </c>
      <c r="J98" s="272"/>
      <c r="K98" s="619">
        <v>173</v>
      </c>
      <c r="L98" s="623">
        <v>80</v>
      </c>
      <c r="M98" s="623">
        <v>13840</v>
      </c>
      <c r="N98" s="578">
        <v>-90</v>
      </c>
      <c r="O98" s="624" t="s">
        <v>1259</v>
      </c>
    </row>
    <row r="99" s="242" customFormat="1" customHeight="1" spans="1:15">
      <c r="A99" s="258">
        <v>92</v>
      </c>
      <c r="B99" s="277" t="s">
        <v>1346</v>
      </c>
      <c r="C99" s="618" t="s">
        <v>1250</v>
      </c>
      <c r="D99" s="618" t="s">
        <v>1229</v>
      </c>
      <c r="E99" s="619">
        <v>30</v>
      </c>
      <c r="F99" s="272">
        <v>136</v>
      </c>
      <c r="G99" s="272">
        <v>4080</v>
      </c>
      <c r="H99" s="272"/>
      <c r="I99" s="263">
        <v>41723</v>
      </c>
      <c r="J99" s="272"/>
      <c r="K99" s="619">
        <v>0</v>
      </c>
      <c r="L99" s="623"/>
      <c r="M99" s="623">
        <v>0</v>
      </c>
      <c r="N99" s="578">
        <v>-100</v>
      </c>
      <c r="O99" s="624" t="s">
        <v>1347</v>
      </c>
    </row>
    <row r="100" s="242" customFormat="1" customHeight="1" spans="1:15">
      <c r="A100" s="258">
        <v>93</v>
      </c>
      <c r="B100" s="277" t="s">
        <v>1348</v>
      </c>
      <c r="C100" s="618" t="s">
        <v>1231</v>
      </c>
      <c r="D100" s="618" t="s">
        <v>1229</v>
      </c>
      <c r="E100" s="619">
        <v>5</v>
      </c>
      <c r="F100" s="272">
        <v>900</v>
      </c>
      <c r="G100" s="272">
        <v>4500</v>
      </c>
      <c r="H100" s="272"/>
      <c r="I100" s="263">
        <v>41723</v>
      </c>
      <c r="J100" s="272"/>
      <c r="K100" s="619">
        <v>5</v>
      </c>
      <c r="L100" s="623">
        <v>90</v>
      </c>
      <c r="M100" s="623">
        <v>450</v>
      </c>
      <c r="N100" s="578">
        <v>-90</v>
      </c>
      <c r="O100" s="624" t="s">
        <v>1259</v>
      </c>
    </row>
    <row r="101" s="242" customFormat="1" customHeight="1" spans="1:15">
      <c r="A101" s="258">
        <v>94</v>
      </c>
      <c r="B101" s="277" t="s">
        <v>1349</v>
      </c>
      <c r="C101" s="618" t="s">
        <v>1231</v>
      </c>
      <c r="D101" s="618" t="s">
        <v>1229</v>
      </c>
      <c r="E101" s="619">
        <v>9</v>
      </c>
      <c r="F101" s="272">
        <v>370</v>
      </c>
      <c r="G101" s="272">
        <v>3330</v>
      </c>
      <c r="H101" s="272"/>
      <c r="I101" s="263">
        <v>41723</v>
      </c>
      <c r="J101" s="272"/>
      <c r="K101" s="619">
        <v>9</v>
      </c>
      <c r="L101" s="623">
        <v>37</v>
      </c>
      <c r="M101" s="623">
        <v>333</v>
      </c>
      <c r="N101" s="578">
        <v>-90</v>
      </c>
      <c r="O101" s="624" t="s">
        <v>1259</v>
      </c>
    </row>
    <row r="102" s="242" customFormat="1" customHeight="1" spans="1:15">
      <c r="A102" s="258">
        <v>95</v>
      </c>
      <c r="B102" s="277" t="s">
        <v>1350</v>
      </c>
      <c r="C102" s="618" t="s">
        <v>1231</v>
      </c>
      <c r="D102" s="618" t="s">
        <v>1229</v>
      </c>
      <c r="E102" s="619">
        <v>2</v>
      </c>
      <c r="F102" s="272">
        <v>150</v>
      </c>
      <c r="G102" s="272">
        <v>300</v>
      </c>
      <c r="H102" s="272"/>
      <c r="I102" s="263">
        <v>41723</v>
      </c>
      <c r="J102" s="272"/>
      <c r="K102" s="619">
        <v>2</v>
      </c>
      <c r="L102" s="623">
        <v>12</v>
      </c>
      <c r="M102" s="623">
        <v>24</v>
      </c>
      <c r="N102" s="578">
        <v>-92</v>
      </c>
      <c r="O102" s="624" t="s">
        <v>1259</v>
      </c>
    </row>
    <row r="103" s="242" customFormat="1" customHeight="1" spans="1:15">
      <c r="A103" s="258">
        <v>96</v>
      </c>
      <c r="B103" s="277" t="s">
        <v>1351</v>
      </c>
      <c r="C103" s="618" t="s">
        <v>1233</v>
      </c>
      <c r="D103" s="618" t="s">
        <v>1352</v>
      </c>
      <c r="E103" s="619">
        <v>1</v>
      </c>
      <c r="F103" s="272">
        <v>1300</v>
      </c>
      <c r="G103" s="272">
        <v>1300</v>
      </c>
      <c r="H103" s="272"/>
      <c r="I103" s="263">
        <v>41723</v>
      </c>
      <c r="J103" s="272"/>
      <c r="K103" s="619">
        <v>0</v>
      </c>
      <c r="L103" s="623"/>
      <c r="M103" s="623"/>
      <c r="N103" s="578">
        <v>-100</v>
      </c>
      <c r="O103" s="624" t="s">
        <v>1353</v>
      </c>
    </row>
    <row r="104" s="242" customFormat="1" customHeight="1" spans="1:15">
      <c r="A104" s="258">
        <v>97</v>
      </c>
      <c r="B104" s="277" t="s">
        <v>1354</v>
      </c>
      <c r="C104" s="618" t="s">
        <v>1233</v>
      </c>
      <c r="D104" s="618"/>
      <c r="E104" s="619">
        <v>3</v>
      </c>
      <c r="F104" s="272">
        <v>360</v>
      </c>
      <c r="G104" s="272">
        <v>1080</v>
      </c>
      <c r="H104" s="272"/>
      <c r="I104" s="263">
        <v>41723</v>
      </c>
      <c r="J104" s="272"/>
      <c r="K104" s="619">
        <v>3</v>
      </c>
      <c r="L104" s="623">
        <v>50</v>
      </c>
      <c r="M104" s="623">
        <v>150</v>
      </c>
      <c r="N104" s="578">
        <v>-86.1111111111111</v>
      </c>
      <c r="O104" s="624" t="s">
        <v>1259</v>
      </c>
    </row>
    <row r="105" s="242" customFormat="1" customHeight="1" spans="1:15">
      <c r="A105" s="258">
        <v>98</v>
      </c>
      <c r="B105" s="277" t="s">
        <v>1355</v>
      </c>
      <c r="C105" s="618" t="s">
        <v>1356</v>
      </c>
      <c r="D105" s="618" t="s">
        <v>1229</v>
      </c>
      <c r="E105" s="619">
        <v>3</v>
      </c>
      <c r="F105" s="272">
        <v>3034.18666666667</v>
      </c>
      <c r="G105" s="272">
        <v>9102.56</v>
      </c>
      <c r="H105" s="272"/>
      <c r="I105" s="263">
        <v>41723</v>
      </c>
      <c r="J105" s="272"/>
      <c r="K105" s="619">
        <v>3</v>
      </c>
      <c r="L105" s="623">
        <v>3065.13537066667</v>
      </c>
      <c r="M105" s="623">
        <v>9195</v>
      </c>
      <c r="N105" s="578">
        <v>1.01553848587651</v>
      </c>
      <c r="O105" s="624" t="s">
        <v>517</v>
      </c>
    </row>
    <row r="106" s="242" customFormat="1" customHeight="1" spans="1:15">
      <c r="A106" s="258">
        <v>99</v>
      </c>
      <c r="B106" s="277" t="s">
        <v>1357</v>
      </c>
      <c r="C106" s="618" t="s">
        <v>1358</v>
      </c>
      <c r="D106" s="618" t="s">
        <v>1229</v>
      </c>
      <c r="E106" s="619">
        <v>118</v>
      </c>
      <c r="F106" s="272">
        <v>3.67525423728814</v>
      </c>
      <c r="G106" s="272">
        <v>433.68</v>
      </c>
      <c r="H106" s="272"/>
      <c r="I106" s="263">
        <v>41803.637037037</v>
      </c>
      <c r="J106" s="272"/>
      <c r="K106" s="619">
        <v>118</v>
      </c>
      <c r="L106" s="623">
        <v>3.71274183050847</v>
      </c>
      <c r="M106" s="623">
        <v>438</v>
      </c>
      <c r="N106" s="578">
        <v>0.996126175982289</v>
      </c>
      <c r="O106" s="624" t="s">
        <v>517</v>
      </c>
    </row>
    <row r="107" s="242" customFormat="1" customHeight="1" spans="1:15">
      <c r="A107" s="258">
        <v>100</v>
      </c>
      <c r="B107" s="277" t="s">
        <v>1359</v>
      </c>
      <c r="C107" s="618" t="s">
        <v>1231</v>
      </c>
      <c r="D107" s="618" t="s">
        <v>1229</v>
      </c>
      <c r="E107" s="619">
        <v>7</v>
      </c>
      <c r="F107" s="272">
        <v>47.0085714285714</v>
      </c>
      <c r="G107" s="272">
        <v>329.06</v>
      </c>
      <c r="H107" s="272"/>
      <c r="I107" s="263">
        <v>41803.637037037</v>
      </c>
      <c r="J107" s="272"/>
      <c r="K107" s="619">
        <v>7</v>
      </c>
      <c r="L107" s="623">
        <v>47.4880588571429</v>
      </c>
      <c r="M107" s="623">
        <v>332</v>
      </c>
      <c r="N107" s="578">
        <v>0.893454081322555</v>
      </c>
      <c r="O107" s="624" t="s">
        <v>517</v>
      </c>
    </row>
    <row r="108" s="242" customFormat="1" customHeight="1" spans="1:15">
      <c r="A108" s="258">
        <v>101</v>
      </c>
      <c r="B108" s="277" t="s">
        <v>1360</v>
      </c>
      <c r="C108" s="618" t="s">
        <v>1231</v>
      </c>
      <c r="D108" s="618" t="s">
        <v>1229</v>
      </c>
      <c r="E108" s="619">
        <v>35</v>
      </c>
      <c r="F108" s="272">
        <v>39.3162857142857</v>
      </c>
      <c r="G108" s="272">
        <v>1376.07</v>
      </c>
      <c r="H108" s="272"/>
      <c r="I108" s="263">
        <v>41803.637037037</v>
      </c>
      <c r="J108" s="272"/>
      <c r="K108" s="619">
        <v>35</v>
      </c>
      <c r="L108" s="623">
        <v>39.7173118285714</v>
      </c>
      <c r="M108" s="623">
        <v>1390</v>
      </c>
      <c r="N108" s="578">
        <v>1.01230315318262</v>
      </c>
      <c r="O108" s="624" t="s">
        <v>517</v>
      </c>
    </row>
    <row r="109" s="242" customFormat="1" customHeight="1" spans="1:15">
      <c r="A109" s="258">
        <v>102</v>
      </c>
      <c r="B109" s="277" t="s">
        <v>1361</v>
      </c>
      <c r="C109" s="618" t="s">
        <v>1228</v>
      </c>
      <c r="D109" s="618"/>
      <c r="E109" s="619">
        <v>16</v>
      </c>
      <c r="F109" s="272">
        <v>4.700625</v>
      </c>
      <c r="G109" s="272">
        <v>75.21</v>
      </c>
      <c r="H109" s="272"/>
      <c r="I109" s="263">
        <v>42952.4047453704</v>
      </c>
      <c r="J109" s="272"/>
      <c r="K109" s="619">
        <v>16</v>
      </c>
      <c r="L109" s="623">
        <v>4.748571375</v>
      </c>
      <c r="M109" s="623">
        <v>75</v>
      </c>
      <c r="N109" s="578">
        <v>-0.279218189070594</v>
      </c>
      <c r="O109" s="624" t="s">
        <v>517</v>
      </c>
    </row>
    <row r="110" s="242" customFormat="1" customHeight="1" spans="1:15">
      <c r="A110" s="258">
        <v>103</v>
      </c>
      <c r="B110" s="277" t="s">
        <v>1362</v>
      </c>
      <c r="C110" s="618" t="s">
        <v>1299</v>
      </c>
      <c r="D110" s="618" t="s">
        <v>1229</v>
      </c>
      <c r="E110" s="619">
        <v>2</v>
      </c>
      <c r="F110" s="272">
        <v>1500</v>
      </c>
      <c r="G110" s="272">
        <v>3000</v>
      </c>
      <c r="H110" s="272"/>
      <c r="I110" s="263">
        <v>41836.6274305556</v>
      </c>
      <c r="J110" s="272"/>
      <c r="K110" s="619">
        <v>2</v>
      </c>
      <c r="L110" s="623">
        <v>1515.3</v>
      </c>
      <c r="M110" s="623">
        <v>3030</v>
      </c>
      <c r="N110" s="578">
        <v>1</v>
      </c>
      <c r="O110" s="624" t="s">
        <v>517</v>
      </c>
    </row>
    <row r="111" s="242" customFormat="1" customHeight="1" spans="1:15">
      <c r="A111" s="258">
        <v>104</v>
      </c>
      <c r="B111" s="277" t="s">
        <v>1363</v>
      </c>
      <c r="C111" s="618" t="s">
        <v>1238</v>
      </c>
      <c r="D111" s="618" t="s">
        <v>1229</v>
      </c>
      <c r="E111" s="619">
        <v>10</v>
      </c>
      <c r="F111" s="272">
        <v>1282.051</v>
      </c>
      <c r="G111" s="272">
        <v>12820.51</v>
      </c>
      <c r="H111" s="272"/>
      <c r="I111" s="263">
        <v>41723</v>
      </c>
      <c r="J111" s="272"/>
      <c r="K111" s="619">
        <v>10</v>
      </c>
      <c r="L111" s="623">
        <v>0</v>
      </c>
      <c r="M111" s="623">
        <v>0</v>
      </c>
      <c r="N111" s="578">
        <v>-100</v>
      </c>
      <c r="O111" s="624" t="s">
        <v>1239</v>
      </c>
    </row>
    <row r="112" s="242" customFormat="1" customHeight="1" spans="1:15">
      <c r="A112" s="258">
        <v>105</v>
      </c>
      <c r="B112" s="277" t="s">
        <v>1364</v>
      </c>
      <c r="C112" s="618" t="s">
        <v>1225</v>
      </c>
      <c r="D112" s="618" t="s">
        <v>1229</v>
      </c>
      <c r="E112" s="619">
        <v>1321.2</v>
      </c>
      <c r="F112" s="272">
        <v>12.7942173781411</v>
      </c>
      <c r="G112" s="272">
        <v>16903.72</v>
      </c>
      <c r="H112" s="272"/>
      <c r="I112" s="263">
        <v>41794.6449652778</v>
      </c>
      <c r="J112" s="272"/>
      <c r="K112" s="619">
        <v>1321.2</v>
      </c>
      <c r="L112" s="623">
        <v>12.9247183953981</v>
      </c>
      <c r="M112" s="623">
        <v>17076</v>
      </c>
      <c r="N112" s="578">
        <v>1.01918394294273</v>
      </c>
      <c r="O112" s="624" t="s">
        <v>517</v>
      </c>
    </row>
    <row r="113" s="242" customFormat="1" customHeight="1" spans="1:15">
      <c r="A113" s="258">
        <v>106</v>
      </c>
      <c r="B113" s="277" t="s">
        <v>1365</v>
      </c>
      <c r="C113" s="618" t="s">
        <v>1231</v>
      </c>
      <c r="D113" s="618" t="s">
        <v>1229</v>
      </c>
      <c r="E113" s="619">
        <v>4800</v>
      </c>
      <c r="F113" s="272">
        <v>2.22</v>
      </c>
      <c r="G113" s="272">
        <v>10656</v>
      </c>
      <c r="H113" s="272"/>
      <c r="I113" s="263">
        <v>41723</v>
      </c>
      <c r="J113" s="272"/>
      <c r="K113" s="619">
        <v>4800</v>
      </c>
      <c r="L113" s="623">
        <v>2.242644</v>
      </c>
      <c r="M113" s="623">
        <v>10764</v>
      </c>
      <c r="N113" s="578">
        <v>1.01351351351351</v>
      </c>
      <c r="O113" s="624" t="s">
        <v>517</v>
      </c>
    </row>
    <row r="114" s="242" customFormat="1" customHeight="1" spans="1:15">
      <c r="A114" s="258">
        <v>107</v>
      </c>
      <c r="B114" s="277" t="s">
        <v>1366</v>
      </c>
      <c r="C114" s="618" t="s">
        <v>1231</v>
      </c>
      <c r="D114" s="618" t="s">
        <v>1229</v>
      </c>
      <c r="E114" s="619">
        <v>16</v>
      </c>
      <c r="F114" s="272">
        <v>35.847189542</v>
      </c>
      <c r="G114" s="272">
        <v>573.56</v>
      </c>
      <c r="H114" s="272"/>
      <c r="I114" s="263">
        <v>41781.7055324074</v>
      </c>
      <c r="J114" s="272"/>
      <c r="K114" s="619">
        <v>16</v>
      </c>
      <c r="L114" s="623">
        <v>36.2128308753284</v>
      </c>
      <c r="M114" s="623">
        <v>579</v>
      </c>
      <c r="N114" s="578">
        <v>0.948462235860251</v>
      </c>
      <c r="O114" s="624" t="s">
        <v>517</v>
      </c>
    </row>
    <row r="115" s="242" customFormat="1" customHeight="1" spans="1:15">
      <c r="A115" s="258">
        <v>108</v>
      </c>
      <c r="B115" s="277" t="s">
        <v>1367</v>
      </c>
      <c r="C115" s="618" t="s">
        <v>1235</v>
      </c>
      <c r="D115" s="618" t="s">
        <v>1229</v>
      </c>
      <c r="E115" s="619">
        <v>10</v>
      </c>
      <c r="F115" s="272">
        <v>1.709</v>
      </c>
      <c r="G115" s="272">
        <v>17.09</v>
      </c>
      <c r="H115" s="272"/>
      <c r="I115" s="263">
        <v>41794.6449652778</v>
      </c>
      <c r="J115" s="272"/>
      <c r="K115" s="619">
        <v>10</v>
      </c>
      <c r="L115" s="623">
        <v>1.7264318</v>
      </c>
      <c r="M115" s="623">
        <v>17</v>
      </c>
      <c r="N115" s="578">
        <v>-0.526623756582796</v>
      </c>
      <c r="O115" s="624" t="s">
        <v>517</v>
      </c>
    </row>
    <row r="116" s="242" customFormat="1" customHeight="1" spans="1:15">
      <c r="A116" s="258">
        <v>109</v>
      </c>
      <c r="B116" s="277" t="s">
        <v>1368</v>
      </c>
      <c r="C116" s="618" t="s">
        <v>1243</v>
      </c>
      <c r="D116" s="618" t="s">
        <v>1229</v>
      </c>
      <c r="E116" s="619">
        <v>4</v>
      </c>
      <c r="F116" s="272">
        <v>12.82</v>
      </c>
      <c r="G116" s="272">
        <v>51.28</v>
      </c>
      <c r="H116" s="272"/>
      <c r="I116" s="263">
        <v>41810.6551388889</v>
      </c>
      <c r="J116" s="272"/>
      <c r="K116" s="619">
        <v>4</v>
      </c>
      <c r="L116" s="623">
        <v>12.950764</v>
      </c>
      <c r="M116" s="623">
        <v>51</v>
      </c>
      <c r="N116" s="578">
        <v>-0.546021840873637</v>
      </c>
      <c r="O116" s="624" t="s">
        <v>517</v>
      </c>
    </row>
    <row r="117" s="242" customFormat="1" customHeight="1" spans="1:15">
      <c r="A117" s="258">
        <v>110</v>
      </c>
      <c r="B117" s="277" t="s">
        <v>1369</v>
      </c>
      <c r="C117" s="618" t="s">
        <v>1243</v>
      </c>
      <c r="D117" s="618" t="s">
        <v>1229</v>
      </c>
      <c r="E117" s="619">
        <v>2</v>
      </c>
      <c r="F117" s="272">
        <v>442.74</v>
      </c>
      <c r="G117" s="272">
        <v>885.48</v>
      </c>
      <c r="H117" s="272"/>
      <c r="I117" s="263">
        <v>41723</v>
      </c>
      <c r="J117" s="272"/>
      <c r="K117" s="619">
        <v>2</v>
      </c>
      <c r="L117" s="623">
        <v>447.255948</v>
      </c>
      <c r="M117" s="623">
        <v>894</v>
      </c>
      <c r="N117" s="578">
        <v>0.962189998644801</v>
      </c>
      <c r="O117" s="624" t="s">
        <v>517</v>
      </c>
    </row>
    <row r="118" s="242" customFormat="1" customHeight="1" spans="1:15">
      <c r="A118" s="258">
        <v>111</v>
      </c>
      <c r="B118" s="277" t="s">
        <v>1370</v>
      </c>
      <c r="C118" s="618" t="s">
        <v>1243</v>
      </c>
      <c r="D118" s="618" t="s">
        <v>1229</v>
      </c>
      <c r="E118" s="619">
        <v>1</v>
      </c>
      <c r="F118" s="272">
        <v>7.69</v>
      </c>
      <c r="G118" s="272">
        <v>7.69</v>
      </c>
      <c r="H118" s="272"/>
      <c r="I118" s="263">
        <v>41723</v>
      </c>
      <c r="J118" s="272"/>
      <c r="K118" s="619">
        <v>1</v>
      </c>
      <c r="L118" s="623">
        <v>7.768438</v>
      </c>
      <c r="M118" s="623">
        <v>7</v>
      </c>
      <c r="N118" s="578">
        <v>-8.97269180754227</v>
      </c>
      <c r="O118" s="624" t="s">
        <v>517</v>
      </c>
    </row>
    <row r="119" s="242" customFormat="1" customHeight="1" spans="1:15">
      <c r="A119" s="258">
        <v>112</v>
      </c>
      <c r="B119" s="277" t="s">
        <v>1371</v>
      </c>
      <c r="C119" s="618" t="s">
        <v>1299</v>
      </c>
      <c r="D119" s="618" t="s">
        <v>1229</v>
      </c>
      <c r="E119" s="619">
        <v>1</v>
      </c>
      <c r="F119" s="272">
        <v>34.19</v>
      </c>
      <c r="G119" s="272">
        <v>34.19</v>
      </c>
      <c r="H119" s="272"/>
      <c r="I119" s="263">
        <v>41794.6449652778</v>
      </c>
      <c r="J119" s="272"/>
      <c r="K119" s="619">
        <v>1</v>
      </c>
      <c r="L119" s="623">
        <v>34.538738</v>
      </c>
      <c r="M119" s="623">
        <v>34</v>
      </c>
      <c r="N119" s="578">
        <v>-0.555718046212336</v>
      </c>
      <c r="O119" s="624" t="s">
        <v>517</v>
      </c>
    </row>
    <row r="120" s="242" customFormat="1" customHeight="1" spans="1:15">
      <c r="A120" s="258">
        <v>113</v>
      </c>
      <c r="B120" s="277" t="s">
        <v>1372</v>
      </c>
      <c r="C120" s="618" t="s">
        <v>1246</v>
      </c>
      <c r="D120" s="618" t="s">
        <v>1229</v>
      </c>
      <c r="E120" s="619">
        <v>5</v>
      </c>
      <c r="F120" s="272">
        <v>1196.58</v>
      </c>
      <c r="G120" s="272">
        <v>5982.9</v>
      </c>
      <c r="H120" s="272"/>
      <c r="I120" s="263">
        <v>41723</v>
      </c>
      <c r="J120" s="272"/>
      <c r="K120" s="619">
        <v>5</v>
      </c>
      <c r="L120" s="623">
        <v>1208.785116</v>
      </c>
      <c r="M120" s="623">
        <v>6043</v>
      </c>
      <c r="N120" s="578">
        <v>1.00452957595815</v>
      </c>
      <c r="O120" s="624" t="s">
        <v>517</v>
      </c>
    </row>
    <row r="121" s="242" customFormat="1" customHeight="1" spans="1:15">
      <c r="A121" s="258">
        <v>114</v>
      </c>
      <c r="B121" s="277" t="s">
        <v>1373</v>
      </c>
      <c r="C121" s="618" t="s">
        <v>1246</v>
      </c>
      <c r="D121" s="618" t="s">
        <v>1229</v>
      </c>
      <c r="E121" s="619">
        <v>5</v>
      </c>
      <c r="F121" s="272">
        <v>673.5</v>
      </c>
      <c r="G121" s="272">
        <v>3367.5</v>
      </c>
      <c r="H121" s="272"/>
      <c r="I121" s="263">
        <v>41723</v>
      </c>
      <c r="J121" s="272"/>
      <c r="K121" s="619">
        <v>5</v>
      </c>
      <c r="L121" s="623">
        <v>680.3697</v>
      </c>
      <c r="M121" s="623">
        <v>3401</v>
      </c>
      <c r="N121" s="578">
        <v>0.994803266518189</v>
      </c>
      <c r="O121" s="624" t="s">
        <v>517</v>
      </c>
    </row>
    <row r="122" s="242" customFormat="1" customHeight="1" spans="1:15">
      <c r="A122" s="258">
        <v>115</v>
      </c>
      <c r="B122" s="277" t="s">
        <v>1374</v>
      </c>
      <c r="C122" s="618" t="s">
        <v>1231</v>
      </c>
      <c r="D122" s="618" t="s">
        <v>1229</v>
      </c>
      <c r="E122" s="619">
        <v>2</v>
      </c>
      <c r="F122" s="272">
        <v>72.65</v>
      </c>
      <c r="G122" s="272">
        <v>145.3</v>
      </c>
      <c r="H122" s="272"/>
      <c r="I122" s="263">
        <v>41794.6449652778</v>
      </c>
      <c r="J122" s="272"/>
      <c r="K122" s="619">
        <v>2</v>
      </c>
      <c r="L122" s="623">
        <v>73.39103</v>
      </c>
      <c r="M122" s="623">
        <v>146</v>
      </c>
      <c r="N122" s="578">
        <v>0.48176187198898</v>
      </c>
      <c r="O122" s="624" t="s">
        <v>517</v>
      </c>
    </row>
    <row r="123" s="242" customFormat="1" customHeight="1" spans="1:15">
      <c r="A123" s="258">
        <v>116</v>
      </c>
      <c r="B123" s="277" t="s">
        <v>1375</v>
      </c>
      <c r="C123" s="618" t="s">
        <v>1376</v>
      </c>
      <c r="D123" s="618" t="s">
        <v>1229</v>
      </c>
      <c r="E123" s="619">
        <v>278</v>
      </c>
      <c r="F123" s="272">
        <v>0.73205035971223</v>
      </c>
      <c r="G123" s="272">
        <v>203.51</v>
      </c>
      <c r="H123" s="272"/>
      <c r="I123" s="263">
        <v>41794.6449652778</v>
      </c>
      <c r="J123" s="272"/>
      <c r="K123" s="619">
        <v>278</v>
      </c>
      <c r="L123" s="623">
        <v>0.739517273381295</v>
      </c>
      <c r="M123" s="623">
        <v>205</v>
      </c>
      <c r="N123" s="578">
        <v>0.732150754262694</v>
      </c>
      <c r="O123" s="624" t="s">
        <v>517</v>
      </c>
    </row>
    <row r="124" s="242" customFormat="1" customHeight="1" spans="1:15">
      <c r="A124" s="258">
        <v>117</v>
      </c>
      <c r="B124" s="277" t="s">
        <v>1377</v>
      </c>
      <c r="C124" s="618" t="s">
        <v>1378</v>
      </c>
      <c r="D124" s="618" t="s">
        <v>1229</v>
      </c>
      <c r="E124" s="619">
        <v>4</v>
      </c>
      <c r="F124" s="272">
        <v>4.2735042735</v>
      </c>
      <c r="G124" s="272">
        <v>17.09</v>
      </c>
      <c r="H124" s="272"/>
      <c r="I124" s="263">
        <v>41794.6449652778</v>
      </c>
      <c r="J124" s="272"/>
      <c r="K124" s="619">
        <v>4</v>
      </c>
      <c r="L124" s="623">
        <v>4.3170940170897</v>
      </c>
      <c r="M124" s="623">
        <v>17</v>
      </c>
      <c r="N124" s="578">
        <v>-0.526623756582796</v>
      </c>
      <c r="O124" s="624" t="s">
        <v>517</v>
      </c>
    </row>
    <row r="125" s="242" customFormat="1" customHeight="1" spans="1:15">
      <c r="A125" s="258">
        <v>118</v>
      </c>
      <c r="B125" s="277" t="s">
        <v>1379</v>
      </c>
      <c r="C125" s="618" t="s">
        <v>1380</v>
      </c>
      <c r="D125" s="618" t="s">
        <v>1229</v>
      </c>
      <c r="E125" s="619">
        <v>0.5</v>
      </c>
      <c r="F125" s="272">
        <v>9401.7</v>
      </c>
      <c r="G125" s="272">
        <v>4700.85</v>
      </c>
      <c r="H125" s="272"/>
      <c r="I125" s="263">
        <v>41723</v>
      </c>
      <c r="J125" s="272"/>
      <c r="K125" s="619">
        <v>0.5</v>
      </c>
      <c r="L125" s="623">
        <v>0</v>
      </c>
      <c r="M125" s="623">
        <v>0</v>
      </c>
      <c r="N125" s="578">
        <v>-100</v>
      </c>
      <c r="O125" s="624" t="s">
        <v>1239</v>
      </c>
    </row>
    <row r="126" s="242" customFormat="1" customHeight="1" spans="1:15">
      <c r="A126" s="258">
        <v>119</v>
      </c>
      <c r="B126" s="277" t="s">
        <v>1381</v>
      </c>
      <c r="C126" s="618" t="s">
        <v>1274</v>
      </c>
      <c r="D126" s="618" t="s">
        <v>1229</v>
      </c>
      <c r="E126" s="619">
        <v>5</v>
      </c>
      <c r="F126" s="272">
        <v>34.19</v>
      </c>
      <c r="G126" s="272">
        <v>170.95</v>
      </c>
      <c r="H126" s="272"/>
      <c r="I126" s="263">
        <v>41723</v>
      </c>
      <c r="J126" s="272"/>
      <c r="K126" s="619">
        <v>5</v>
      </c>
      <c r="L126" s="623">
        <v>34.538738</v>
      </c>
      <c r="M126" s="623">
        <v>172</v>
      </c>
      <c r="N126" s="578">
        <v>0.614214682655754</v>
      </c>
      <c r="O126" s="624" t="s">
        <v>517</v>
      </c>
    </row>
    <row r="127" s="242" customFormat="1" customHeight="1" spans="1:15">
      <c r="A127" s="258">
        <v>120</v>
      </c>
      <c r="B127" s="277" t="s">
        <v>1382</v>
      </c>
      <c r="C127" s="618" t="s">
        <v>1268</v>
      </c>
      <c r="D127" s="618" t="s">
        <v>1229</v>
      </c>
      <c r="E127" s="619">
        <v>2</v>
      </c>
      <c r="F127" s="272">
        <v>442.735</v>
      </c>
      <c r="G127" s="272">
        <v>885.47</v>
      </c>
      <c r="H127" s="272"/>
      <c r="I127" s="263">
        <v>41723</v>
      </c>
      <c r="J127" s="272"/>
      <c r="K127" s="619">
        <v>2</v>
      </c>
      <c r="L127" s="623">
        <v>447.250897</v>
      </c>
      <c r="M127" s="623">
        <v>894</v>
      </c>
      <c r="N127" s="578">
        <v>0.963330208815654</v>
      </c>
      <c r="O127" s="624" t="s">
        <v>517</v>
      </c>
    </row>
    <row r="128" s="242" customFormat="1" customHeight="1" spans="1:15">
      <c r="A128" s="258">
        <v>121</v>
      </c>
      <c r="B128" s="277" t="s">
        <v>1383</v>
      </c>
      <c r="C128" s="618" t="s">
        <v>1231</v>
      </c>
      <c r="D128" s="618" t="s">
        <v>1229</v>
      </c>
      <c r="E128" s="619">
        <v>22</v>
      </c>
      <c r="F128" s="272">
        <v>34.19</v>
      </c>
      <c r="G128" s="272">
        <v>752.18</v>
      </c>
      <c r="H128" s="272"/>
      <c r="I128" s="263">
        <v>41723</v>
      </c>
      <c r="J128" s="272"/>
      <c r="K128" s="619">
        <v>22</v>
      </c>
      <c r="L128" s="623">
        <v>34.538738</v>
      </c>
      <c r="M128" s="623">
        <v>759</v>
      </c>
      <c r="N128" s="578">
        <v>0.906697864872777</v>
      </c>
      <c r="O128" s="624" t="s">
        <v>517</v>
      </c>
    </row>
    <row r="129" s="242" customFormat="1" customHeight="1" spans="1:15">
      <c r="A129" s="258">
        <v>122</v>
      </c>
      <c r="B129" s="277" t="s">
        <v>1384</v>
      </c>
      <c r="C129" s="618" t="s">
        <v>1228</v>
      </c>
      <c r="D129" s="618" t="s">
        <v>1229</v>
      </c>
      <c r="E129" s="619">
        <v>8</v>
      </c>
      <c r="F129" s="272">
        <v>22.22</v>
      </c>
      <c r="G129" s="272">
        <v>177.76</v>
      </c>
      <c r="H129" s="272"/>
      <c r="I129" s="263">
        <v>41723</v>
      </c>
      <c r="J129" s="272"/>
      <c r="K129" s="619">
        <v>8</v>
      </c>
      <c r="L129" s="623">
        <v>22.446644</v>
      </c>
      <c r="M129" s="623">
        <v>179</v>
      </c>
      <c r="N129" s="578">
        <v>0.697569756975703</v>
      </c>
      <c r="O129" s="624" t="s">
        <v>517</v>
      </c>
    </row>
    <row r="130" s="242" customFormat="1" customHeight="1" spans="1:15">
      <c r="A130" s="258">
        <v>123</v>
      </c>
      <c r="B130" s="277" t="s">
        <v>1385</v>
      </c>
      <c r="C130" s="618" t="s">
        <v>1238</v>
      </c>
      <c r="D130" s="618" t="s">
        <v>1229</v>
      </c>
      <c r="E130" s="619">
        <v>9</v>
      </c>
      <c r="F130" s="272">
        <v>350.43</v>
      </c>
      <c r="G130" s="272">
        <v>3153.87</v>
      </c>
      <c r="H130" s="272"/>
      <c r="I130" s="263">
        <v>41723</v>
      </c>
      <c r="J130" s="272"/>
      <c r="K130" s="619">
        <v>9</v>
      </c>
      <c r="L130" s="623">
        <v>354.004386</v>
      </c>
      <c r="M130" s="623">
        <v>3186</v>
      </c>
      <c r="N130" s="578">
        <v>1.01874839482921</v>
      </c>
      <c r="O130" s="624" t="s">
        <v>517</v>
      </c>
    </row>
    <row r="131" s="242" customFormat="1" customHeight="1" spans="1:15">
      <c r="A131" s="258">
        <v>124</v>
      </c>
      <c r="B131" s="277" t="s">
        <v>1386</v>
      </c>
      <c r="C131" s="618" t="s">
        <v>1274</v>
      </c>
      <c r="D131" s="618" t="s">
        <v>1229</v>
      </c>
      <c r="E131" s="619">
        <v>6</v>
      </c>
      <c r="F131" s="272">
        <v>35</v>
      </c>
      <c r="G131" s="272">
        <v>210</v>
      </c>
      <c r="H131" s="272"/>
      <c r="I131" s="263">
        <v>41723</v>
      </c>
      <c r="J131" s="272"/>
      <c r="K131" s="619">
        <v>6</v>
      </c>
      <c r="L131" s="623">
        <v>35.357</v>
      </c>
      <c r="M131" s="623">
        <v>212</v>
      </c>
      <c r="N131" s="578">
        <v>0.952380952380952</v>
      </c>
      <c r="O131" s="624" t="s">
        <v>517</v>
      </c>
    </row>
    <row r="132" s="242" customFormat="1" customHeight="1" spans="1:15">
      <c r="A132" s="258">
        <v>125</v>
      </c>
      <c r="B132" s="277" t="s">
        <v>1387</v>
      </c>
      <c r="C132" s="618" t="s">
        <v>1231</v>
      </c>
      <c r="D132" s="618" t="s">
        <v>1229</v>
      </c>
      <c r="E132" s="619">
        <v>100</v>
      </c>
      <c r="F132" s="272">
        <v>1.4615</v>
      </c>
      <c r="G132" s="272">
        <v>146.15</v>
      </c>
      <c r="H132" s="272"/>
      <c r="I132" s="263">
        <v>41803.637037037</v>
      </c>
      <c r="J132" s="272"/>
      <c r="K132" s="619">
        <v>100</v>
      </c>
      <c r="L132" s="623">
        <v>1.4764073</v>
      </c>
      <c r="M132" s="623">
        <v>147</v>
      </c>
      <c r="N132" s="578">
        <v>0.581594252480324</v>
      </c>
      <c r="O132" s="624" t="s">
        <v>517</v>
      </c>
    </row>
    <row r="133" s="242" customFormat="1" customHeight="1" spans="1:15">
      <c r="A133" s="258">
        <v>126</v>
      </c>
      <c r="B133" s="277" t="s">
        <v>1388</v>
      </c>
      <c r="C133" s="618" t="s">
        <v>1250</v>
      </c>
      <c r="D133" s="618" t="s">
        <v>1229</v>
      </c>
      <c r="E133" s="619">
        <v>300</v>
      </c>
      <c r="F133" s="272">
        <v>1.29913333333333</v>
      </c>
      <c r="G133" s="272">
        <v>389.74</v>
      </c>
      <c r="H133" s="272"/>
      <c r="I133" s="263">
        <v>41803.637037037</v>
      </c>
      <c r="J133" s="272"/>
      <c r="K133" s="619">
        <v>300</v>
      </c>
      <c r="L133" s="623">
        <v>1.31238449333333</v>
      </c>
      <c r="M133" s="623">
        <v>393</v>
      </c>
      <c r="N133" s="578">
        <v>0.836455072612509</v>
      </c>
      <c r="O133" s="624" t="s">
        <v>517</v>
      </c>
    </row>
    <row r="134" s="242" customFormat="1" customHeight="1" spans="1:15">
      <c r="A134" s="258">
        <v>127</v>
      </c>
      <c r="B134" s="277" t="s">
        <v>1389</v>
      </c>
      <c r="C134" s="618" t="s">
        <v>1231</v>
      </c>
      <c r="D134" s="618" t="s">
        <v>1229</v>
      </c>
      <c r="E134" s="619">
        <v>2</v>
      </c>
      <c r="F134" s="272">
        <v>30</v>
      </c>
      <c r="G134" s="272">
        <v>60</v>
      </c>
      <c r="H134" s="272"/>
      <c r="I134" s="263">
        <v>41723</v>
      </c>
      <c r="J134" s="272"/>
      <c r="K134" s="619">
        <v>2</v>
      </c>
      <c r="L134" s="623">
        <v>0</v>
      </c>
      <c r="M134" s="623">
        <v>0</v>
      </c>
      <c r="N134" s="578">
        <v>-100</v>
      </c>
      <c r="O134" s="624" t="s">
        <v>1239</v>
      </c>
    </row>
    <row r="135" s="242" customFormat="1" customHeight="1" spans="1:15">
      <c r="A135" s="258">
        <v>128</v>
      </c>
      <c r="B135" s="277" t="s">
        <v>1390</v>
      </c>
      <c r="C135" s="618" t="s">
        <v>1250</v>
      </c>
      <c r="D135" s="618" t="s">
        <v>1229</v>
      </c>
      <c r="E135" s="619">
        <v>390</v>
      </c>
      <c r="F135" s="272">
        <v>7.94417948717949</v>
      </c>
      <c r="G135" s="272">
        <v>3098.23</v>
      </c>
      <c r="H135" s="272"/>
      <c r="I135" s="263">
        <v>41723</v>
      </c>
      <c r="J135" s="272"/>
      <c r="K135" s="619">
        <v>390</v>
      </c>
      <c r="L135" s="623">
        <v>8.02521011794872</v>
      </c>
      <c r="M135" s="623">
        <v>3129</v>
      </c>
      <c r="N135" s="578">
        <v>0.99314770046123</v>
      </c>
      <c r="O135" s="624" t="s">
        <v>517</v>
      </c>
    </row>
    <row r="136" s="242" customFormat="1" customHeight="1" spans="1:15">
      <c r="A136" s="258">
        <v>129</v>
      </c>
      <c r="B136" s="277" t="s">
        <v>1391</v>
      </c>
      <c r="C136" s="618" t="s">
        <v>1238</v>
      </c>
      <c r="D136" s="618" t="s">
        <v>1229</v>
      </c>
      <c r="E136" s="619">
        <v>20</v>
      </c>
      <c r="F136" s="272">
        <v>128.205</v>
      </c>
      <c r="G136" s="272">
        <v>2564.1</v>
      </c>
      <c r="H136" s="272"/>
      <c r="I136" s="263">
        <v>41723</v>
      </c>
      <c r="J136" s="272"/>
      <c r="K136" s="619">
        <v>20</v>
      </c>
      <c r="L136" s="623">
        <v>10</v>
      </c>
      <c r="M136" s="623">
        <v>200</v>
      </c>
      <c r="N136" s="578">
        <v>-92.1999921999922</v>
      </c>
      <c r="O136" s="624" t="s">
        <v>1325</v>
      </c>
    </row>
    <row r="137" s="242" customFormat="1" customHeight="1" spans="1:15">
      <c r="A137" s="258">
        <v>130</v>
      </c>
      <c r="B137" s="277" t="s">
        <v>1392</v>
      </c>
      <c r="C137" s="618" t="s">
        <v>1231</v>
      </c>
      <c r="D137" s="618" t="s">
        <v>1229</v>
      </c>
      <c r="E137" s="619">
        <v>1</v>
      </c>
      <c r="F137" s="272">
        <v>119.66</v>
      </c>
      <c r="G137" s="272">
        <v>119.66</v>
      </c>
      <c r="H137" s="272"/>
      <c r="I137" s="263">
        <v>41723</v>
      </c>
      <c r="J137" s="272"/>
      <c r="K137" s="619">
        <v>1</v>
      </c>
      <c r="L137" s="623">
        <v>120.880532</v>
      </c>
      <c r="M137" s="623">
        <v>120</v>
      </c>
      <c r="N137" s="578">
        <v>0.284138392110984</v>
      </c>
      <c r="O137" s="624" t="s">
        <v>517</v>
      </c>
    </row>
    <row r="138" s="242" customFormat="1" customHeight="1" spans="1:15">
      <c r="A138" s="258">
        <v>131</v>
      </c>
      <c r="B138" s="277" t="s">
        <v>1393</v>
      </c>
      <c r="C138" s="618" t="s">
        <v>1233</v>
      </c>
      <c r="D138" s="618" t="s">
        <v>1229</v>
      </c>
      <c r="E138" s="619">
        <v>170</v>
      </c>
      <c r="F138" s="272">
        <v>104.272764705882</v>
      </c>
      <c r="G138" s="272">
        <v>17726.37</v>
      </c>
      <c r="H138" s="272"/>
      <c r="I138" s="263">
        <v>41806.6591087963</v>
      </c>
      <c r="J138" s="272"/>
      <c r="K138" s="619">
        <v>170</v>
      </c>
      <c r="L138" s="623">
        <v>0</v>
      </c>
      <c r="M138" s="623">
        <v>0</v>
      </c>
      <c r="N138" s="578">
        <v>-100</v>
      </c>
      <c r="O138" s="624" t="s">
        <v>1239</v>
      </c>
    </row>
    <row r="139" s="242" customFormat="1" customHeight="1" spans="1:15">
      <c r="A139" s="258">
        <v>132</v>
      </c>
      <c r="B139" s="277" t="s">
        <v>1394</v>
      </c>
      <c r="C139" s="618" t="s">
        <v>1233</v>
      </c>
      <c r="D139" s="618" t="s">
        <v>1229</v>
      </c>
      <c r="E139" s="619">
        <v>2</v>
      </c>
      <c r="F139" s="272">
        <v>2401.71</v>
      </c>
      <c r="G139" s="272">
        <v>4803.42</v>
      </c>
      <c r="H139" s="272"/>
      <c r="I139" s="263">
        <v>41723</v>
      </c>
      <c r="J139" s="272"/>
      <c r="K139" s="619">
        <v>2</v>
      </c>
      <c r="L139" s="623">
        <v>2426.207442</v>
      </c>
      <c r="M139" s="623">
        <v>4852</v>
      </c>
      <c r="N139" s="578">
        <v>1.01136273738295</v>
      </c>
      <c r="O139" s="624" t="s">
        <v>517</v>
      </c>
    </row>
    <row r="140" s="242" customFormat="1" customHeight="1" spans="1:15">
      <c r="A140" s="258">
        <v>133</v>
      </c>
      <c r="B140" s="277" t="s">
        <v>1395</v>
      </c>
      <c r="C140" s="618" t="s">
        <v>1233</v>
      </c>
      <c r="D140" s="618" t="s">
        <v>1229</v>
      </c>
      <c r="E140" s="619">
        <v>3</v>
      </c>
      <c r="F140" s="272">
        <v>545.2</v>
      </c>
      <c r="G140" s="272">
        <v>1635.6</v>
      </c>
      <c r="H140" s="272"/>
      <c r="I140" s="263">
        <v>41723</v>
      </c>
      <c r="J140" s="272"/>
      <c r="K140" s="619">
        <v>3</v>
      </c>
      <c r="L140" s="623">
        <v>80</v>
      </c>
      <c r="M140" s="623">
        <v>240</v>
      </c>
      <c r="N140" s="578">
        <v>-85.3264856933235</v>
      </c>
      <c r="O140" s="624" t="s">
        <v>1259</v>
      </c>
    </row>
    <row r="141" s="242" customFormat="1" customHeight="1" spans="1:15">
      <c r="A141" s="258">
        <v>134</v>
      </c>
      <c r="B141" s="277" t="s">
        <v>1396</v>
      </c>
      <c r="C141" s="618" t="s">
        <v>1233</v>
      </c>
      <c r="D141" s="618" t="s">
        <v>1229</v>
      </c>
      <c r="E141" s="619">
        <v>3</v>
      </c>
      <c r="F141" s="272">
        <v>169.2</v>
      </c>
      <c r="G141" s="272">
        <v>507.6</v>
      </c>
      <c r="H141" s="272"/>
      <c r="I141" s="263">
        <v>41723</v>
      </c>
      <c r="J141" s="272"/>
      <c r="K141" s="619">
        <v>3</v>
      </c>
      <c r="L141" s="623">
        <v>10</v>
      </c>
      <c r="M141" s="623">
        <v>30</v>
      </c>
      <c r="N141" s="578">
        <v>-94.0898345153664</v>
      </c>
      <c r="O141" s="624" t="s">
        <v>1259</v>
      </c>
    </row>
    <row r="142" s="242" customFormat="1" customHeight="1" spans="1:15">
      <c r="A142" s="258">
        <v>135</v>
      </c>
      <c r="B142" s="277" t="s">
        <v>1397</v>
      </c>
      <c r="C142" s="618" t="s">
        <v>1233</v>
      </c>
      <c r="D142" s="618" t="s">
        <v>1229</v>
      </c>
      <c r="E142" s="619">
        <v>2</v>
      </c>
      <c r="F142" s="272">
        <v>1431.9</v>
      </c>
      <c r="G142" s="272">
        <v>2863.8</v>
      </c>
      <c r="H142" s="272"/>
      <c r="I142" s="263">
        <v>41723</v>
      </c>
      <c r="J142" s="272"/>
      <c r="K142" s="619">
        <v>2</v>
      </c>
      <c r="L142" s="623">
        <v>210</v>
      </c>
      <c r="M142" s="623">
        <v>420</v>
      </c>
      <c r="N142" s="578">
        <v>-85.334171380683</v>
      </c>
      <c r="O142" s="624" t="s">
        <v>1259</v>
      </c>
    </row>
    <row r="143" s="242" customFormat="1" customHeight="1" spans="1:15">
      <c r="A143" s="258">
        <v>136</v>
      </c>
      <c r="B143" s="277" t="s">
        <v>1398</v>
      </c>
      <c r="C143" s="618" t="s">
        <v>1233</v>
      </c>
      <c r="D143" s="618" t="s">
        <v>1229</v>
      </c>
      <c r="E143" s="619">
        <v>1</v>
      </c>
      <c r="F143" s="272">
        <v>1953</v>
      </c>
      <c r="G143" s="272">
        <v>1953</v>
      </c>
      <c r="H143" s="272"/>
      <c r="I143" s="263">
        <v>41723</v>
      </c>
      <c r="J143" s="272"/>
      <c r="K143" s="619">
        <v>1</v>
      </c>
      <c r="L143" s="623">
        <v>290</v>
      </c>
      <c r="M143" s="623">
        <v>290</v>
      </c>
      <c r="N143" s="578">
        <v>-85.1510496671787</v>
      </c>
      <c r="O143" s="624" t="s">
        <v>1259</v>
      </c>
    </row>
    <row r="144" s="242" customFormat="1" customHeight="1" spans="1:15">
      <c r="A144" s="258">
        <v>137</v>
      </c>
      <c r="B144" s="277" t="s">
        <v>1399</v>
      </c>
      <c r="C144" s="618" t="s">
        <v>1233</v>
      </c>
      <c r="D144" s="618" t="s">
        <v>1229</v>
      </c>
      <c r="E144" s="619">
        <v>4</v>
      </c>
      <c r="F144" s="272">
        <v>1418.25</v>
      </c>
      <c r="G144" s="272">
        <v>5673</v>
      </c>
      <c r="H144" s="272"/>
      <c r="I144" s="263">
        <v>41723</v>
      </c>
      <c r="J144" s="272"/>
      <c r="K144" s="619">
        <v>4</v>
      </c>
      <c r="L144" s="623">
        <v>142</v>
      </c>
      <c r="M144" s="623">
        <v>568</v>
      </c>
      <c r="N144" s="578">
        <v>-89.9876608496386</v>
      </c>
      <c r="O144" s="624" t="s">
        <v>1259</v>
      </c>
    </row>
    <row r="145" s="242" customFormat="1" customHeight="1" spans="1:15">
      <c r="A145" s="258">
        <v>138</v>
      </c>
      <c r="B145" s="277" t="s">
        <v>1400</v>
      </c>
      <c r="C145" s="618" t="s">
        <v>1235</v>
      </c>
      <c r="D145" s="618" t="s">
        <v>1229</v>
      </c>
      <c r="E145" s="619">
        <v>1</v>
      </c>
      <c r="F145" s="272">
        <v>890</v>
      </c>
      <c r="G145" s="272">
        <v>890</v>
      </c>
      <c r="H145" s="272"/>
      <c r="I145" s="263">
        <v>41723</v>
      </c>
      <c r="J145" s="272"/>
      <c r="K145" s="619">
        <v>1</v>
      </c>
      <c r="L145" s="623">
        <v>89</v>
      </c>
      <c r="M145" s="623">
        <v>89</v>
      </c>
      <c r="N145" s="578">
        <v>-90</v>
      </c>
      <c r="O145" s="624" t="s">
        <v>1259</v>
      </c>
    </row>
    <row r="146" s="242" customFormat="1" customHeight="1" spans="1:15">
      <c r="A146" s="258">
        <v>139</v>
      </c>
      <c r="B146" s="277" t="s">
        <v>1401</v>
      </c>
      <c r="C146" s="618" t="s">
        <v>1402</v>
      </c>
      <c r="D146" s="618" t="s">
        <v>1229</v>
      </c>
      <c r="E146" s="619">
        <v>4</v>
      </c>
      <c r="F146" s="272">
        <v>720</v>
      </c>
      <c r="G146" s="272">
        <v>2880</v>
      </c>
      <c r="H146" s="272"/>
      <c r="I146" s="263">
        <v>41723</v>
      </c>
      <c r="J146" s="272"/>
      <c r="K146" s="619">
        <v>4</v>
      </c>
      <c r="L146" s="623">
        <v>0</v>
      </c>
      <c r="M146" s="623">
        <v>0</v>
      </c>
      <c r="N146" s="578">
        <v>-100</v>
      </c>
      <c r="O146" s="624" t="s">
        <v>1259</v>
      </c>
    </row>
    <row r="147" s="242" customFormat="1" customHeight="1" spans="1:15">
      <c r="A147" s="258">
        <v>140</v>
      </c>
      <c r="B147" s="277" t="s">
        <v>1403</v>
      </c>
      <c r="C147" s="618" t="s">
        <v>1231</v>
      </c>
      <c r="D147" s="618" t="s">
        <v>1229</v>
      </c>
      <c r="E147" s="619">
        <v>3</v>
      </c>
      <c r="F147" s="272">
        <v>55</v>
      </c>
      <c r="G147" s="272">
        <v>165</v>
      </c>
      <c r="H147" s="272"/>
      <c r="I147" s="263">
        <v>41723</v>
      </c>
      <c r="J147" s="272"/>
      <c r="K147" s="619">
        <v>3</v>
      </c>
      <c r="L147" s="623">
        <v>4</v>
      </c>
      <c r="M147" s="623">
        <v>12</v>
      </c>
      <c r="N147" s="578">
        <v>-92.7272727272727</v>
      </c>
      <c r="O147" s="624" t="s">
        <v>1259</v>
      </c>
    </row>
    <row r="148" s="242" customFormat="1" customHeight="1" spans="1:15">
      <c r="A148" s="258">
        <v>141</v>
      </c>
      <c r="B148" s="277" t="s">
        <v>1404</v>
      </c>
      <c r="C148" s="618" t="s">
        <v>1231</v>
      </c>
      <c r="D148" s="618" t="s">
        <v>1229</v>
      </c>
      <c r="E148" s="619">
        <v>2</v>
      </c>
      <c r="F148" s="272">
        <v>80</v>
      </c>
      <c r="G148" s="272">
        <v>160</v>
      </c>
      <c r="H148" s="272"/>
      <c r="I148" s="263">
        <v>41723</v>
      </c>
      <c r="J148" s="272"/>
      <c r="K148" s="619">
        <v>2</v>
      </c>
      <c r="L148" s="623">
        <v>6</v>
      </c>
      <c r="M148" s="623">
        <v>12</v>
      </c>
      <c r="N148" s="578">
        <v>-92.5</v>
      </c>
      <c r="O148" s="624" t="s">
        <v>1259</v>
      </c>
    </row>
    <row r="149" s="242" customFormat="1" customHeight="1" spans="1:15">
      <c r="A149" s="258">
        <v>142</v>
      </c>
      <c r="B149" s="277" t="s">
        <v>1405</v>
      </c>
      <c r="C149" s="618" t="s">
        <v>1231</v>
      </c>
      <c r="D149" s="618" t="s">
        <v>1229</v>
      </c>
      <c r="E149" s="619">
        <v>2</v>
      </c>
      <c r="F149" s="272">
        <v>320</v>
      </c>
      <c r="G149" s="272">
        <v>640</v>
      </c>
      <c r="H149" s="272"/>
      <c r="I149" s="263">
        <v>41723</v>
      </c>
      <c r="J149" s="272"/>
      <c r="K149" s="619">
        <v>2</v>
      </c>
      <c r="L149" s="623">
        <v>26</v>
      </c>
      <c r="M149" s="623">
        <v>52</v>
      </c>
      <c r="N149" s="578">
        <v>-91.875</v>
      </c>
      <c r="O149" s="624" t="s">
        <v>1259</v>
      </c>
    </row>
    <row r="150" s="242" customFormat="1" customHeight="1" spans="1:15">
      <c r="A150" s="258">
        <v>143</v>
      </c>
      <c r="B150" s="277" t="s">
        <v>1406</v>
      </c>
      <c r="C150" s="618" t="s">
        <v>1250</v>
      </c>
      <c r="D150" s="618" t="s">
        <v>1229</v>
      </c>
      <c r="E150" s="619">
        <v>200</v>
      </c>
      <c r="F150" s="272">
        <v>53</v>
      </c>
      <c r="G150" s="272">
        <v>10600</v>
      </c>
      <c r="H150" s="272"/>
      <c r="I150" s="263">
        <v>41723</v>
      </c>
      <c r="J150" s="272"/>
      <c r="K150" s="619">
        <v>0</v>
      </c>
      <c r="L150" s="623"/>
      <c r="M150" s="623">
        <v>0</v>
      </c>
      <c r="N150" s="578">
        <v>-100</v>
      </c>
      <c r="O150" s="624" t="s">
        <v>1347</v>
      </c>
    </row>
    <row r="151" s="242" customFormat="1" customHeight="1" spans="1:15">
      <c r="A151" s="258">
        <v>144</v>
      </c>
      <c r="B151" s="277" t="s">
        <v>1407</v>
      </c>
      <c r="C151" s="618" t="s">
        <v>1233</v>
      </c>
      <c r="D151" s="618" t="s">
        <v>1229</v>
      </c>
      <c r="E151" s="619">
        <v>2</v>
      </c>
      <c r="F151" s="272">
        <v>180</v>
      </c>
      <c r="G151" s="272">
        <v>360</v>
      </c>
      <c r="H151" s="272"/>
      <c r="I151" s="263">
        <v>41723</v>
      </c>
      <c r="J151" s="272"/>
      <c r="K151" s="619">
        <v>2</v>
      </c>
      <c r="L151" s="623">
        <v>14</v>
      </c>
      <c r="M151" s="623">
        <v>28</v>
      </c>
      <c r="N151" s="578">
        <v>-92.2222222222222</v>
      </c>
      <c r="O151" s="624" t="s">
        <v>1259</v>
      </c>
    </row>
    <row r="152" s="242" customFormat="1" customHeight="1" spans="1:15">
      <c r="A152" s="258">
        <v>145</v>
      </c>
      <c r="B152" s="277" t="s">
        <v>1408</v>
      </c>
      <c r="C152" s="618" t="s">
        <v>1233</v>
      </c>
      <c r="D152" s="618" t="s">
        <v>1229</v>
      </c>
      <c r="E152" s="619">
        <v>4</v>
      </c>
      <c r="F152" s="272">
        <v>800</v>
      </c>
      <c r="G152" s="272">
        <v>3200</v>
      </c>
      <c r="H152" s="272"/>
      <c r="I152" s="263">
        <v>41723</v>
      </c>
      <c r="J152" s="272"/>
      <c r="K152" s="619">
        <v>4</v>
      </c>
      <c r="L152" s="623">
        <v>64</v>
      </c>
      <c r="M152" s="623">
        <v>256</v>
      </c>
      <c r="N152" s="578">
        <v>-92</v>
      </c>
      <c r="O152" s="624" t="s">
        <v>1259</v>
      </c>
    </row>
    <row r="153" s="242" customFormat="1" customHeight="1" spans="1:15">
      <c r="A153" s="258">
        <v>146</v>
      </c>
      <c r="B153" s="277" t="s">
        <v>1409</v>
      </c>
      <c r="C153" s="618" t="s">
        <v>1231</v>
      </c>
      <c r="D153" s="618" t="s">
        <v>1229</v>
      </c>
      <c r="E153" s="619">
        <v>2</v>
      </c>
      <c r="F153" s="272">
        <v>1400</v>
      </c>
      <c r="G153" s="272">
        <v>2800</v>
      </c>
      <c r="H153" s="272"/>
      <c r="I153" s="263">
        <v>41723</v>
      </c>
      <c r="J153" s="272"/>
      <c r="K153" s="619">
        <v>2</v>
      </c>
      <c r="L153" s="623">
        <v>140</v>
      </c>
      <c r="M153" s="623">
        <v>280</v>
      </c>
      <c r="N153" s="578">
        <v>-90</v>
      </c>
      <c r="O153" s="624" t="s">
        <v>1259</v>
      </c>
    </row>
    <row r="154" s="242" customFormat="1" customHeight="1" spans="1:15">
      <c r="A154" s="258">
        <v>147</v>
      </c>
      <c r="B154" s="277" t="s">
        <v>1410</v>
      </c>
      <c r="C154" s="618" t="s">
        <v>1231</v>
      </c>
      <c r="D154" s="618" t="s">
        <v>1229</v>
      </c>
      <c r="E154" s="619">
        <v>3</v>
      </c>
      <c r="F154" s="272">
        <v>900</v>
      </c>
      <c r="G154" s="272">
        <v>2700</v>
      </c>
      <c r="H154" s="272"/>
      <c r="I154" s="263">
        <v>41723</v>
      </c>
      <c r="J154" s="272"/>
      <c r="K154" s="619">
        <v>3</v>
      </c>
      <c r="L154" s="623">
        <v>90</v>
      </c>
      <c r="M154" s="623">
        <v>270</v>
      </c>
      <c r="N154" s="578">
        <v>-90</v>
      </c>
      <c r="O154" s="624" t="s">
        <v>1259</v>
      </c>
    </row>
    <row r="155" s="242" customFormat="1" customHeight="1" spans="1:15">
      <c r="A155" s="258">
        <v>148</v>
      </c>
      <c r="B155" s="277" t="s">
        <v>1411</v>
      </c>
      <c r="C155" s="618" t="s">
        <v>1228</v>
      </c>
      <c r="D155" s="618" t="s">
        <v>1229</v>
      </c>
      <c r="E155" s="619">
        <v>3</v>
      </c>
      <c r="F155" s="272">
        <v>890</v>
      </c>
      <c r="G155" s="272">
        <v>2670</v>
      </c>
      <c r="H155" s="272"/>
      <c r="I155" s="263">
        <v>41723</v>
      </c>
      <c r="J155" s="272"/>
      <c r="K155" s="619">
        <v>3</v>
      </c>
      <c r="L155" s="623">
        <v>89</v>
      </c>
      <c r="M155" s="623">
        <v>267</v>
      </c>
      <c r="N155" s="578">
        <v>-90</v>
      </c>
      <c r="O155" s="624" t="s">
        <v>1259</v>
      </c>
    </row>
    <row r="156" s="242" customFormat="1" customHeight="1" spans="1:15">
      <c r="A156" s="258">
        <v>149</v>
      </c>
      <c r="B156" s="277" t="s">
        <v>1412</v>
      </c>
      <c r="C156" s="618" t="s">
        <v>1231</v>
      </c>
      <c r="D156" s="618" t="s">
        <v>1229</v>
      </c>
      <c r="E156" s="619">
        <v>1</v>
      </c>
      <c r="F156" s="272">
        <v>170</v>
      </c>
      <c r="G156" s="272">
        <v>170</v>
      </c>
      <c r="H156" s="272"/>
      <c r="I156" s="263">
        <v>41723</v>
      </c>
      <c r="J156" s="272"/>
      <c r="K156" s="619">
        <v>1</v>
      </c>
      <c r="L156" s="623">
        <v>17</v>
      </c>
      <c r="M156" s="623">
        <v>17</v>
      </c>
      <c r="N156" s="578">
        <v>-90</v>
      </c>
      <c r="O156" s="624" t="s">
        <v>1259</v>
      </c>
    </row>
    <row r="157" s="242" customFormat="1" customHeight="1" spans="1:15">
      <c r="A157" s="258">
        <v>150</v>
      </c>
      <c r="B157" s="277" t="s">
        <v>1413</v>
      </c>
      <c r="C157" s="618" t="s">
        <v>1358</v>
      </c>
      <c r="D157" s="618" t="s">
        <v>1229</v>
      </c>
      <c r="E157" s="619">
        <v>3</v>
      </c>
      <c r="F157" s="272">
        <v>1100</v>
      </c>
      <c r="G157" s="272">
        <v>3300</v>
      </c>
      <c r="H157" s="272"/>
      <c r="I157" s="263">
        <v>41723</v>
      </c>
      <c r="J157" s="272"/>
      <c r="K157" s="619">
        <v>3</v>
      </c>
      <c r="L157" s="623">
        <v>60</v>
      </c>
      <c r="M157" s="623">
        <v>180</v>
      </c>
      <c r="N157" s="578">
        <v>-94.5454545454545</v>
      </c>
      <c r="O157" s="624" t="s">
        <v>1259</v>
      </c>
    </row>
    <row r="158" s="242" customFormat="1" customHeight="1" spans="1:15">
      <c r="A158" s="258">
        <v>151</v>
      </c>
      <c r="B158" s="277" t="s">
        <v>1414</v>
      </c>
      <c r="C158" s="618" t="s">
        <v>1231</v>
      </c>
      <c r="D158" s="618" t="s">
        <v>1229</v>
      </c>
      <c r="E158" s="619">
        <v>10</v>
      </c>
      <c r="F158" s="272">
        <v>15</v>
      </c>
      <c r="G158" s="272">
        <v>150</v>
      </c>
      <c r="H158" s="272"/>
      <c r="I158" s="263">
        <v>41723</v>
      </c>
      <c r="J158" s="272"/>
      <c r="K158" s="619">
        <v>10</v>
      </c>
      <c r="L158" s="623">
        <v>2</v>
      </c>
      <c r="M158" s="623">
        <v>20</v>
      </c>
      <c r="N158" s="578">
        <v>-86.6666666666667</v>
      </c>
      <c r="O158" s="624" t="s">
        <v>1259</v>
      </c>
    </row>
    <row r="159" s="242" customFormat="1" customHeight="1" spans="1:15">
      <c r="A159" s="258">
        <v>152</v>
      </c>
      <c r="B159" s="277" t="s">
        <v>1415</v>
      </c>
      <c r="C159" s="618" t="s">
        <v>1228</v>
      </c>
      <c r="D159" s="618" t="s">
        <v>1229</v>
      </c>
      <c r="E159" s="619">
        <v>77</v>
      </c>
      <c r="F159" s="272">
        <v>135</v>
      </c>
      <c r="G159" s="272">
        <v>10395</v>
      </c>
      <c r="H159" s="272"/>
      <c r="I159" s="263">
        <v>41723</v>
      </c>
      <c r="J159" s="272"/>
      <c r="K159" s="619">
        <v>77</v>
      </c>
      <c r="L159" s="623">
        <v>14</v>
      </c>
      <c r="M159" s="623">
        <v>1078</v>
      </c>
      <c r="N159" s="578">
        <v>-89.6296296296296</v>
      </c>
      <c r="O159" s="624" t="s">
        <v>1259</v>
      </c>
    </row>
    <row r="160" s="242" customFormat="1" customHeight="1" spans="1:15">
      <c r="A160" s="258">
        <v>153</v>
      </c>
      <c r="B160" s="277" t="s">
        <v>1416</v>
      </c>
      <c r="C160" s="618" t="s">
        <v>1268</v>
      </c>
      <c r="D160" s="618" t="s">
        <v>1229</v>
      </c>
      <c r="E160" s="619">
        <v>167</v>
      </c>
      <c r="F160" s="272">
        <v>280</v>
      </c>
      <c r="G160" s="272">
        <v>46760</v>
      </c>
      <c r="H160" s="272"/>
      <c r="I160" s="263">
        <v>41723</v>
      </c>
      <c r="J160" s="272"/>
      <c r="K160" s="619">
        <v>167</v>
      </c>
      <c r="L160" s="623">
        <v>28</v>
      </c>
      <c r="M160" s="623">
        <v>4676</v>
      </c>
      <c r="N160" s="578">
        <v>-90</v>
      </c>
      <c r="O160" s="624" t="s">
        <v>1259</v>
      </c>
    </row>
    <row r="161" s="242" customFormat="1" customHeight="1" spans="1:15">
      <c r="A161" s="258">
        <v>154</v>
      </c>
      <c r="B161" s="277" t="s">
        <v>1417</v>
      </c>
      <c r="C161" s="618" t="s">
        <v>1231</v>
      </c>
      <c r="D161" s="618" t="s">
        <v>1229</v>
      </c>
      <c r="E161" s="619">
        <v>12</v>
      </c>
      <c r="F161" s="272">
        <v>230</v>
      </c>
      <c r="G161" s="272">
        <v>2760</v>
      </c>
      <c r="H161" s="272"/>
      <c r="I161" s="263">
        <v>41723</v>
      </c>
      <c r="J161" s="272"/>
      <c r="K161" s="619">
        <v>12</v>
      </c>
      <c r="L161" s="623">
        <v>23</v>
      </c>
      <c r="M161" s="623">
        <v>276</v>
      </c>
      <c r="N161" s="578">
        <v>-90</v>
      </c>
      <c r="O161" s="624" t="s">
        <v>1259</v>
      </c>
    </row>
    <row r="162" s="242" customFormat="1" customHeight="1" spans="1:15">
      <c r="A162" s="258">
        <v>155</v>
      </c>
      <c r="B162" s="277" t="s">
        <v>1418</v>
      </c>
      <c r="C162" s="618" t="s">
        <v>1228</v>
      </c>
      <c r="D162" s="618" t="s">
        <v>1229</v>
      </c>
      <c r="E162" s="619">
        <v>80</v>
      </c>
      <c r="F162" s="272">
        <v>1100</v>
      </c>
      <c r="G162" s="272">
        <v>88000</v>
      </c>
      <c r="H162" s="272"/>
      <c r="I162" s="263">
        <v>41723</v>
      </c>
      <c r="J162" s="272"/>
      <c r="K162" s="619">
        <v>80</v>
      </c>
      <c r="L162" s="623">
        <v>110</v>
      </c>
      <c r="M162" s="623">
        <v>8800</v>
      </c>
      <c r="N162" s="578">
        <v>-90</v>
      </c>
      <c r="O162" s="624" t="s">
        <v>1259</v>
      </c>
    </row>
    <row r="163" s="242" customFormat="1" customHeight="1" spans="1:15">
      <c r="A163" s="258">
        <v>156</v>
      </c>
      <c r="B163" s="277" t="s">
        <v>1419</v>
      </c>
      <c r="C163" s="618" t="s">
        <v>1292</v>
      </c>
      <c r="D163" s="618" t="s">
        <v>1229</v>
      </c>
      <c r="E163" s="619">
        <v>15</v>
      </c>
      <c r="F163" s="272">
        <v>900</v>
      </c>
      <c r="G163" s="272">
        <v>13500</v>
      </c>
      <c r="H163" s="272"/>
      <c r="I163" s="263">
        <v>41723</v>
      </c>
      <c r="J163" s="272"/>
      <c r="K163" s="619">
        <v>10</v>
      </c>
      <c r="L163" s="623">
        <v>90</v>
      </c>
      <c r="M163" s="623">
        <v>900</v>
      </c>
      <c r="N163" s="578">
        <v>-93.3333333333333</v>
      </c>
      <c r="O163" s="624" t="s">
        <v>1420</v>
      </c>
    </row>
    <row r="164" s="242" customFormat="1" customHeight="1" spans="1:15">
      <c r="A164" s="258">
        <v>157</v>
      </c>
      <c r="B164" s="277" t="s">
        <v>1421</v>
      </c>
      <c r="C164" s="618" t="s">
        <v>1231</v>
      </c>
      <c r="D164" s="618" t="s">
        <v>1229</v>
      </c>
      <c r="E164" s="619">
        <v>3</v>
      </c>
      <c r="F164" s="272">
        <v>260</v>
      </c>
      <c r="G164" s="272">
        <v>780</v>
      </c>
      <c r="H164" s="272"/>
      <c r="I164" s="263">
        <v>41723</v>
      </c>
      <c r="J164" s="272"/>
      <c r="K164" s="619">
        <v>3</v>
      </c>
      <c r="L164" s="623">
        <v>26</v>
      </c>
      <c r="M164" s="623">
        <v>78</v>
      </c>
      <c r="N164" s="578">
        <v>-90</v>
      </c>
      <c r="O164" s="624" t="s">
        <v>1259</v>
      </c>
    </row>
    <row r="165" s="242" customFormat="1" customHeight="1" spans="1:15">
      <c r="A165" s="258">
        <v>158</v>
      </c>
      <c r="B165" s="277" t="s">
        <v>1422</v>
      </c>
      <c r="C165" s="618" t="s">
        <v>1228</v>
      </c>
      <c r="D165" s="618" t="s">
        <v>1229</v>
      </c>
      <c r="E165" s="619">
        <v>1</v>
      </c>
      <c r="F165" s="272">
        <v>1662.39</v>
      </c>
      <c r="G165" s="272">
        <v>1662.39</v>
      </c>
      <c r="H165" s="272"/>
      <c r="I165" s="263">
        <v>41723</v>
      </c>
      <c r="J165" s="272"/>
      <c r="K165" s="619">
        <v>1</v>
      </c>
      <c r="L165" s="623">
        <v>0</v>
      </c>
      <c r="M165" s="623">
        <v>0</v>
      </c>
      <c r="N165" s="578">
        <v>-100</v>
      </c>
      <c r="O165" s="624" t="s">
        <v>1306</v>
      </c>
    </row>
    <row r="166" s="242" customFormat="1" customHeight="1" spans="1:15">
      <c r="A166" s="258">
        <v>159</v>
      </c>
      <c r="B166" s="277" t="s">
        <v>1423</v>
      </c>
      <c r="C166" s="618" t="s">
        <v>1231</v>
      </c>
      <c r="D166" s="618" t="s">
        <v>1229</v>
      </c>
      <c r="E166" s="619">
        <v>2</v>
      </c>
      <c r="F166" s="272">
        <v>1581.195</v>
      </c>
      <c r="G166" s="272">
        <v>3162.39</v>
      </c>
      <c r="H166" s="272"/>
      <c r="I166" s="263">
        <v>41794.6449652778</v>
      </c>
      <c r="J166" s="272"/>
      <c r="K166" s="619">
        <v>2</v>
      </c>
      <c r="L166" s="623">
        <v>1597.323189</v>
      </c>
      <c r="M166" s="623">
        <v>3194</v>
      </c>
      <c r="N166" s="578">
        <v>0.999560459019923</v>
      </c>
      <c r="O166" s="624" t="s">
        <v>517</v>
      </c>
    </row>
    <row r="167" s="242" customFormat="1" customHeight="1" spans="1:15">
      <c r="A167" s="258">
        <v>160</v>
      </c>
      <c r="B167" s="277" t="s">
        <v>1424</v>
      </c>
      <c r="C167" s="618" t="s">
        <v>1274</v>
      </c>
      <c r="D167" s="618" t="s">
        <v>1229</v>
      </c>
      <c r="E167" s="619">
        <v>18</v>
      </c>
      <c r="F167" s="272">
        <v>10.2566666666667</v>
      </c>
      <c r="G167" s="272">
        <v>184.62</v>
      </c>
      <c r="H167" s="272"/>
      <c r="I167" s="263">
        <v>41803.637037037</v>
      </c>
      <c r="J167" s="272"/>
      <c r="K167" s="619">
        <v>18</v>
      </c>
      <c r="L167" s="623">
        <v>10.3612846666667</v>
      </c>
      <c r="M167" s="623">
        <v>186</v>
      </c>
      <c r="N167" s="578">
        <v>0.747481312967173</v>
      </c>
      <c r="O167" s="624" t="s">
        <v>517</v>
      </c>
    </row>
    <row r="168" s="242" customFormat="1" customHeight="1" spans="1:15">
      <c r="A168" s="258">
        <v>161</v>
      </c>
      <c r="B168" s="277" t="s">
        <v>1425</v>
      </c>
      <c r="C168" s="618" t="s">
        <v>1238</v>
      </c>
      <c r="D168" s="618" t="s">
        <v>1229</v>
      </c>
      <c r="E168" s="619">
        <v>1</v>
      </c>
      <c r="F168" s="272">
        <v>769.23</v>
      </c>
      <c r="G168" s="272">
        <v>769.23</v>
      </c>
      <c r="H168" s="272"/>
      <c r="I168" s="263">
        <v>41723</v>
      </c>
      <c r="J168" s="272"/>
      <c r="K168" s="619">
        <v>1</v>
      </c>
      <c r="L168" s="623">
        <v>777.076146</v>
      </c>
      <c r="M168" s="623">
        <v>777</v>
      </c>
      <c r="N168" s="578">
        <v>1.01010101010101</v>
      </c>
      <c r="O168" s="624" t="s">
        <v>517</v>
      </c>
    </row>
    <row r="169" s="242" customFormat="1" customHeight="1" spans="1:15">
      <c r="A169" s="258">
        <v>162</v>
      </c>
      <c r="B169" s="277" t="s">
        <v>1426</v>
      </c>
      <c r="C169" s="618" t="s">
        <v>1228</v>
      </c>
      <c r="D169" s="618" t="s">
        <v>1229</v>
      </c>
      <c r="E169" s="619">
        <v>23</v>
      </c>
      <c r="F169" s="272">
        <v>747.008695652174</v>
      </c>
      <c r="G169" s="272">
        <v>17181.2</v>
      </c>
      <c r="H169" s="272"/>
      <c r="I169" s="263">
        <v>41803.637037037</v>
      </c>
      <c r="J169" s="272"/>
      <c r="K169" s="619">
        <v>23</v>
      </c>
      <c r="L169" s="623">
        <v>754.628184347826</v>
      </c>
      <c r="M169" s="623">
        <v>17356</v>
      </c>
      <c r="N169" s="578">
        <v>1.01739110190207</v>
      </c>
      <c r="O169" s="624" t="s">
        <v>517</v>
      </c>
    </row>
    <row r="170" s="242" customFormat="1" customHeight="1" spans="1:15">
      <c r="A170" s="258">
        <v>163</v>
      </c>
      <c r="B170" s="277" t="s">
        <v>1427</v>
      </c>
      <c r="C170" s="618" t="s">
        <v>1231</v>
      </c>
      <c r="D170" s="618" t="s">
        <v>1229</v>
      </c>
      <c r="E170" s="619">
        <v>9</v>
      </c>
      <c r="F170" s="272">
        <v>69.2311111111111</v>
      </c>
      <c r="G170" s="272">
        <v>623.08</v>
      </c>
      <c r="H170" s="272"/>
      <c r="I170" s="263">
        <v>41803.637037037</v>
      </c>
      <c r="J170" s="272"/>
      <c r="K170" s="619">
        <v>9</v>
      </c>
      <c r="L170" s="623">
        <v>69.9372684444445</v>
      </c>
      <c r="M170" s="623">
        <v>629</v>
      </c>
      <c r="N170" s="578">
        <v>0.950118764845599</v>
      </c>
      <c r="O170" s="624" t="s">
        <v>517</v>
      </c>
    </row>
    <row r="171" s="242" customFormat="1" customHeight="1" spans="1:15">
      <c r="A171" s="258">
        <v>164</v>
      </c>
      <c r="B171" s="277" t="s">
        <v>1428</v>
      </c>
      <c r="C171" s="618" t="s">
        <v>1299</v>
      </c>
      <c r="D171" s="618" t="s">
        <v>1229</v>
      </c>
      <c r="E171" s="619">
        <v>4</v>
      </c>
      <c r="F171" s="272">
        <v>969.23</v>
      </c>
      <c r="G171" s="272">
        <v>3876.92</v>
      </c>
      <c r="H171" s="272"/>
      <c r="I171" s="263">
        <v>41836.6274305556</v>
      </c>
      <c r="J171" s="272"/>
      <c r="K171" s="619">
        <v>4</v>
      </c>
      <c r="L171" s="623">
        <v>979.116146</v>
      </c>
      <c r="M171" s="623">
        <v>3916</v>
      </c>
      <c r="N171" s="578">
        <v>1.0080166730291</v>
      </c>
      <c r="O171" s="624" t="s">
        <v>517</v>
      </c>
    </row>
    <row r="172" s="242" customFormat="1" customHeight="1" spans="1:15">
      <c r="A172" s="258">
        <v>165</v>
      </c>
      <c r="B172" s="277" t="s">
        <v>1429</v>
      </c>
      <c r="C172" s="618" t="s">
        <v>1250</v>
      </c>
      <c r="D172" s="618" t="s">
        <v>1229</v>
      </c>
      <c r="E172" s="619">
        <v>1000</v>
      </c>
      <c r="F172" s="272">
        <v>3.18803</v>
      </c>
      <c r="G172" s="272">
        <v>3188.03</v>
      </c>
      <c r="H172" s="272"/>
      <c r="I172" s="263">
        <v>41803.637037037</v>
      </c>
      <c r="J172" s="272"/>
      <c r="K172" s="619">
        <v>1000</v>
      </c>
      <c r="L172" s="623">
        <v>3.220547906</v>
      </c>
      <c r="M172" s="623">
        <v>3220</v>
      </c>
      <c r="N172" s="578">
        <v>1.00281364980881</v>
      </c>
      <c r="O172" s="624" t="s">
        <v>517</v>
      </c>
    </row>
    <row r="173" s="242" customFormat="1" customHeight="1" spans="1:15">
      <c r="A173" s="258">
        <v>166</v>
      </c>
      <c r="B173" s="277" t="s">
        <v>1430</v>
      </c>
      <c r="C173" s="618" t="s">
        <v>1250</v>
      </c>
      <c r="D173" s="618" t="s">
        <v>1229</v>
      </c>
      <c r="E173" s="619">
        <v>1600</v>
      </c>
      <c r="F173" s="272">
        <v>5.98290625</v>
      </c>
      <c r="G173" s="272">
        <v>9572.65</v>
      </c>
      <c r="H173" s="272"/>
      <c r="I173" s="263">
        <v>41723</v>
      </c>
      <c r="J173" s="272"/>
      <c r="K173" s="619">
        <v>1600</v>
      </c>
      <c r="L173" s="623">
        <v>6.04393189375</v>
      </c>
      <c r="M173" s="623">
        <v>9670</v>
      </c>
      <c r="N173" s="578">
        <v>1.01695977602859</v>
      </c>
      <c r="O173" s="624" t="s">
        <v>517</v>
      </c>
    </row>
    <row r="174" s="242" customFormat="1" customHeight="1" spans="1:15">
      <c r="A174" s="258">
        <v>167</v>
      </c>
      <c r="B174" s="277" t="s">
        <v>1431</v>
      </c>
      <c r="C174" s="618" t="s">
        <v>1233</v>
      </c>
      <c r="D174" s="618" t="s">
        <v>1229</v>
      </c>
      <c r="E174" s="619">
        <v>2</v>
      </c>
      <c r="F174" s="272">
        <v>5538.46</v>
      </c>
      <c r="G174" s="272">
        <v>11076.92</v>
      </c>
      <c r="H174" s="272"/>
      <c r="I174" s="263">
        <v>41828.4556018518</v>
      </c>
      <c r="J174" s="272"/>
      <c r="K174" s="619">
        <v>2</v>
      </c>
      <c r="L174" s="623">
        <v>5594.952292</v>
      </c>
      <c r="M174" s="623">
        <v>11189</v>
      </c>
      <c r="N174" s="578">
        <v>1.01183361439823</v>
      </c>
      <c r="O174" s="624" t="s">
        <v>517</v>
      </c>
    </row>
    <row r="175" s="242" customFormat="1" customHeight="1" spans="1:15">
      <c r="A175" s="258">
        <v>168</v>
      </c>
      <c r="B175" s="277" t="s">
        <v>1432</v>
      </c>
      <c r="C175" s="618" t="s">
        <v>1233</v>
      </c>
      <c r="D175" s="618" t="s">
        <v>1229</v>
      </c>
      <c r="E175" s="619">
        <v>1</v>
      </c>
      <c r="F175" s="272">
        <v>4820.51</v>
      </c>
      <c r="G175" s="272">
        <v>4820.51</v>
      </c>
      <c r="H175" s="272"/>
      <c r="I175" s="263">
        <v>41723</v>
      </c>
      <c r="J175" s="272"/>
      <c r="K175" s="619">
        <v>1</v>
      </c>
      <c r="L175" s="623">
        <v>20</v>
      </c>
      <c r="M175" s="623">
        <v>20</v>
      </c>
      <c r="N175" s="578">
        <v>-99.5851061402217</v>
      </c>
      <c r="O175" s="624" t="s">
        <v>1325</v>
      </c>
    </row>
    <row r="176" s="242" customFormat="1" customHeight="1" spans="1:15">
      <c r="A176" s="258">
        <v>169</v>
      </c>
      <c r="B176" s="277" t="s">
        <v>1433</v>
      </c>
      <c r="C176" s="618" t="s">
        <v>1225</v>
      </c>
      <c r="D176" s="618" t="s">
        <v>1229</v>
      </c>
      <c r="E176" s="619">
        <v>1</v>
      </c>
      <c r="F176" s="272">
        <v>29.91</v>
      </c>
      <c r="G176" s="272">
        <v>29.91</v>
      </c>
      <c r="H176" s="272"/>
      <c r="I176" s="263">
        <v>41794.6449652778</v>
      </c>
      <c r="J176" s="272"/>
      <c r="K176" s="619">
        <v>1</v>
      </c>
      <c r="L176" s="623">
        <v>0</v>
      </c>
      <c r="M176" s="623">
        <v>0</v>
      </c>
      <c r="N176" s="578">
        <v>-100</v>
      </c>
      <c r="O176" s="624" t="s">
        <v>1239</v>
      </c>
    </row>
    <row r="177" s="242" customFormat="1" customHeight="1" spans="1:15">
      <c r="A177" s="258">
        <v>170</v>
      </c>
      <c r="B177" s="277" t="s">
        <v>1434</v>
      </c>
      <c r="C177" s="618" t="s">
        <v>1231</v>
      </c>
      <c r="D177" s="618" t="s">
        <v>1229</v>
      </c>
      <c r="E177" s="619">
        <v>20</v>
      </c>
      <c r="F177" s="272">
        <v>2.56</v>
      </c>
      <c r="G177" s="272">
        <v>51.2</v>
      </c>
      <c r="H177" s="272"/>
      <c r="I177" s="263">
        <v>41723</v>
      </c>
      <c r="J177" s="272"/>
      <c r="K177" s="619">
        <v>20</v>
      </c>
      <c r="L177" s="623">
        <v>2.586112</v>
      </c>
      <c r="M177" s="623">
        <v>51</v>
      </c>
      <c r="N177" s="578">
        <v>-0.390625000000006</v>
      </c>
      <c r="O177" s="624" t="s">
        <v>517</v>
      </c>
    </row>
    <row r="178" s="242" customFormat="1" customHeight="1" spans="1:15">
      <c r="A178" s="258">
        <v>171</v>
      </c>
      <c r="B178" s="277" t="s">
        <v>1435</v>
      </c>
      <c r="C178" s="618" t="s">
        <v>1356</v>
      </c>
      <c r="D178" s="618" t="s">
        <v>1229</v>
      </c>
      <c r="E178" s="619">
        <v>3.2</v>
      </c>
      <c r="F178" s="272">
        <v>2831.90625</v>
      </c>
      <c r="G178" s="272">
        <v>9062.1</v>
      </c>
      <c r="H178" s="272"/>
      <c r="I178" s="263">
        <v>41723</v>
      </c>
      <c r="J178" s="272"/>
      <c r="K178" s="619">
        <v>3.2</v>
      </c>
      <c r="L178" s="623">
        <v>2860.79169375</v>
      </c>
      <c r="M178" s="623">
        <v>9154</v>
      </c>
      <c r="N178" s="578">
        <v>1.01411372639895</v>
      </c>
      <c r="O178" s="624" t="s">
        <v>517</v>
      </c>
    </row>
    <row r="179" s="242" customFormat="1" customHeight="1" spans="1:15">
      <c r="A179" s="258">
        <v>172</v>
      </c>
      <c r="B179" s="277" t="s">
        <v>1436</v>
      </c>
      <c r="C179" s="618" t="s">
        <v>1358</v>
      </c>
      <c r="D179" s="618" t="s">
        <v>1437</v>
      </c>
      <c r="E179" s="619">
        <v>101</v>
      </c>
      <c r="F179" s="272">
        <v>70.5872277227723</v>
      </c>
      <c r="G179" s="272">
        <v>7129.31</v>
      </c>
      <c r="H179" s="272"/>
      <c r="I179" s="263">
        <v>41796.397025463</v>
      </c>
      <c r="J179" s="272"/>
      <c r="K179" s="619">
        <v>101</v>
      </c>
      <c r="L179" s="623">
        <v>71.3072174455446</v>
      </c>
      <c r="M179" s="623">
        <v>7202</v>
      </c>
      <c r="N179" s="578">
        <v>1.01959376152811</v>
      </c>
      <c r="O179" s="624" t="s">
        <v>517</v>
      </c>
    </row>
    <row r="180" s="242" customFormat="1" customHeight="1" spans="1:15">
      <c r="A180" s="258">
        <v>173</v>
      </c>
      <c r="B180" s="277" t="s">
        <v>1438</v>
      </c>
      <c r="C180" s="618" t="s">
        <v>1358</v>
      </c>
      <c r="D180" s="618" t="s">
        <v>1437</v>
      </c>
      <c r="E180" s="619">
        <v>3952</v>
      </c>
      <c r="F180" s="272">
        <v>2.22222165991903</v>
      </c>
      <c r="G180" s="272">
        <v>8782.22</v>
      </c>
      <c r="H180" s="272"/>
      <c r="I180" s="263">
        <v>41796.397025463</v>
      </c>
      <c r="J180" s="272"/>
      <c r="K180" s="619">
        <v>3952</v>
      </c>
      <c r="L180" s="623">
        <v>2.2448883208502</v>
      </c>
      <c r="M180" s="623">
        <v>8871</v>
      </c>
      <c r="N180" s="578">
        <v>1.01090612624144</v>
      </c>
      <c r="O180" s="624" t="s">
        <v>517</v>
      </c>
    </row>
    <row r="181" s="242" customFormat="1" customHeight="1" spans="1:15">
      <c r="A181" s="258">
        <v>174</v>
      </c>
      <c r="B181" s="277" t="s">
        <v>1439</v>
      </c>
      <c r="C181" s="618" t="s">
        <v>1231</v>
      </c>
      <c r="D181" s="618" t="s">
        <v>1229</v>
      </c>
      <c r="E181" s="619">
        <v>280</v>
      </c>
      <c r="F181" s="272">
        <v>0.427357142857143</v>
      </c>
      <c r="G181" s="272">
        <v>119.66</v>
      </c>
      <c r="H181" s="272"/>
      <c r="I181" s="263">
        <v>41796.397025463</v>
      </c>
      <c r="J181" s="272"/>
      <c r="K181" s="619">
        <v>280</v>
      </c>
      <c r="L181" s="623">
        <v>0.431716185714286</v>
      </c>
      <c r="M181" s="623">
        <v>120</v>
      </c>
      <c r="N181" s="578">
        <v>0.284138392110984</v>
      </c>
      <c r="O181" s="624" t="s">
        <v>517</v>
      </c>
    </row>
    <row r="182" s="242" customFormat="1" customHeight="1" spans="1:15">
      <c r="A182" s="258">
        <v>175</v>
      </c>
      <c r="B182" s="277" t="s">
        <v>1440</v>
      </c>
      <c r="C182" s="618" t="s">
        <v>1233</v>
      </c>
      <c r="D182" s="618" t="s">
        <v>1437</v>
      </c>
      <c r="E182" s="619">
        <v>1</v>
      </c>
      <c r="F182" s="272">
        <v>2341.88</v>
      </c>
      <c r="G182" s="272">
        <v>2341.88</v>
      </c>
      <c r="H182" s="272"/>
      <c r="I182" s="263">
        <v>41723</v>
      </c>
      <c r="J182" s="272"/>
      <c r="K182" s="619">
        <v>1</v>
      </c>
      <c r="L182" s="623">
        <v>2365.767176</v>
      </c>
      <c r="M182" s="623">
        <v>2365</v>
      </c>
      <c r="N182" s="578">
        <v>0.987241020035181</v>
      </c>
      <c r="O182" s="624" t="s">
        <v>517</v>
      </c>
    </row>
    <row r="183" s="242" customFormat="1" customHeight="1" spans="1:15">
      <c r="A183" s="258">
        <v>176</v>
      </c>
      <c r="B183" s="277" t="s">
        <v>1441</v>
      </c>
      <c r="C183" s="618" t="s">
        <v>1292</v>
      </c>
      <c r="D183" s="618" t="s">
        <v>1437</v>
      </c>
      <c r="E183" s="619">
        <v>12</v>
      </c>
      <c r="F183" s="272">
        <v>1282.05166666667</v>
      </c>
      <c r="G183" s="272">
        <v>15384.62</v>
      </c>
      <c r="H183" s="272"/>
      <c r="I183" s="263">
        <v>41723</v>
      </c>
      <c r="J183" s="272"/>
      <c r="K183" s="619">
        <v>12</v>
      </c>
      <c r="L183" s="623">
        <v>1295.12859366667</v>
      </c>
      <c r="M183" s="623">
        <v>15541</v>
      </c>
      <c r="N183" s="578">
        <v>1.01646969505909</v>
      </c>
      <c r="O183" s="624" t="s">
        <v>517</v>
      </c>
    </row>
    <row r="184" s="242" customFormat="1" customHeight="1" spans="1:15">
      <c r="A184" s="258">
        <v>177</v>
      </c>
      <c r="B184" s="277" t="s">
        <v>1442</v>
      </c>
      <c r="C184" s="618" t="s">
        <v>1268</v>
      </c>
      <c r="D184" s="618" t="s">
        <v>1229</v>
      </c>
      <c r="E184" s="619">
        <v>1</v>
      </c>
      <c r="F184" s="272">
        <v>174.03</v>
      </c>
      <c r="G184" s="272">
        <v>174.03</v>
      </c>
      <c r="H184" s="272"/>
      <c r="I184" s="263">
        <v>41723</v>
      </c>
      <c r="J184" s="272"/>
      <c r="K184" s="619">
        <v>1</v>
      </c>
      <c r="L184" s="623">
        <v>175.805106</v>
      </c>
      <c r="M184" s="623">
        <v>175</v>
      </c>
      <c r="N184" s="578">
        <v>0.557375165201401</v>
      </c>
      <c r="O184" s="624" t="s">
        <v>517</v>
      </c>
    </row>
    <row r="185" s="242" customFormat="1" customHeight="1" spans="1:15">
      <c r="A185" s="258">
        <v>178</v>
      </c>
      <c r="B185" s="277" t="s">
        <v>1443</v>
      </c>
      <c r="C185" s="618" t="s">
        <v>1243</v>
      </c>
      <c r="D185" s="618" t="s">
        <v>1437</v>
      </c>
      <c r="E185" s="619">
        <v>2</v>
      </c>
      <c r="F185" s="272">
        <v>35</v>
      </c>
      <c r="G185" s="272">
        <v>70</v>
      </c>
      <c r="H185" s="272"/>
      <c r="I185" s="263">
        <v>41723</v>
      </c>
      <c r="J185" s="272"/>
      <c r="K185" s="619">
        <v>2</v>
      </c>
      <c r="L185" s="623">
        <v>35.357</v>
      </c>
      <c r="M185" s="623">
        <v>70</v>
      </c>
      <c r="N185" s="578">
        <v>0</v>
      </c>
      <c r="O185" s="624" t="s">
        <v>517</v>
      </c>
    </row>
    <row r="186" s="242" customFormat="1" customHeight="1" spans="1:15">
      <c r="A186" s="258">
        <v>179</v>
      </c>
      <c r="B186" s="277" t="s">
        <v>1444</v>
      </c>
      <c r="C186" s="618" t="s">
        <v>1243</v>
      </c>
      <c r="D186" s="618" t="s">
        <v>1437</v>
      </c>
      <c r="E186" s="619">
        <v>7</v>
      </c>
      <c r="F186" s="272">
        <v>11.9657142857143</v>
      </c>
      <c r="G186" s="272">
        <v>83.76</v>
      </c>
      <c r="H186" s="272"/>
      <c r="I186" s="263">
        <v>41810.6551388889</v>
      </c>
      <c r="J186" s="272"/>
      <c r="K186" s="619">
        <v>7</v>
      </c>
      <c r="L186" s="623">
        <v>12.0877645714286</v>
      </c>
      <c r="M186" s="623">
        <v>84</v>
      </c>
      <c r="N186" s="578">
        <v>0.286532951289392</v>
      </c>
      <c r="O186" s="624" t="s">
        <v>517</v>
      </c>
    </row>
    <row r="187" s="242" customFormat="1" customHeight="1" spans="1:15">
      <c r="A187" s="258">
        <v>180</v>
      </c>
      <c r="B187" s="277" t="s">
        <v>1445</v>
      </c>
      <c r="C187" s="618" t="s">
        <v>1243</v>
      </c>
      <c r="D187" s="618" t="s">
        <v>1437</v>
      </c>
      <c r="E187" s="619">
        <v>1</v>
      </c>
      <c r="F187" s="272">
        <v>12.820512821</v>
      </c>
      <c r="G187" s="272">
        <v>12.82</v>
      </c>
      <c r="H187" s="272"/>
      <c r="I187" s="263">
        <v>41794.6449652778</v>
      </c>
      <c r="J187" s="272"/>
      <c r="K187" s="619">
        <v>1</v>
      </c>
      <c r="L187" s="623">
        <v>12.9512820517742</v>
      </c>
      <c r="M187" s="623">
        <v>12</v>
      </c>
      <c r="N187" s="578">
        <v>-6.39625585023401</v>
      </c>
      <c r="O187" s="624" t="s">
        <v>517</v>
      </c>
    </row>
    <row r="188" s="242" customFormat="1" customHeight="1" spans="1:15">
      <c r="A188" s="258">
        <v>181</v>
      </c>
      <c r="B188" s="277" t="s">
        <v>1446</v>
      </c>
      <c r="C188" s="618" t="s">
        <v>1243</v>
      </c>
      <c r="D188" s="618" t="s">
        <v>1229</v>
      </c>
      <c r="E188" s="619">
        <v>2</v>
      </c>
      <c r="F188" s="272">
        <v>1923.075</v>
      </c>
      <c r="G188" s="272">
        <v>3846.15</v>
      </c>
      <c r="H188" s="272"/>
      <c r="I188" s="263">
        <v>41794.6449652778</v>
      </c>
      <c r="J188" s="272"/>
      <c r="K188" s="619">
        <v>2</v>
      </c>
      <c r="L188" s="623">
        <v>1942.690365</v>
      </c>
      <c r="M188" s="623">
        <v>3885</v>
      </c>
      <c r="N188" s="578">
        <v>1.01010101010101</v>
      </c>
      <c r="O188" s="624" t="s">
        <v>517</v>
      </c>
    </row>
    <row r="189" s="242" customFormat="1" customHeight="1" spans="1:15">
      <c r="A189" s="258">
        <v>182</v>
      </c>
      <c r="B189" s="277" t="s">
        <v>1447</v>
      </c>
      <c r="C189" s="618" t="s">
        <v>1233</v>
      </c>
      <c r="D189" s="618" t="s">
        <v>1437</v>
      </c>
      <c r="E189" s="619">
        <v>3</v>
      </c>
      <c r="F189" s="272">
        <v>897.436666666667</v>
      </c>
      <c r="G189" s="272">
        <v>2692.31</v>
      </c>
      <c r="H189" s="272"/>
      <c r="I189" s="263">
        <v>41723</v>
      </c>
      <c r="J189" s="272"/>
      <c r="K189" s="619">
        <v>3</v>
      </c>
      <c r="L189" s="623">
        <v>906.590520666667</v>
      </c>
      <c r="M189" s="623">
        <v>2719</v>
      </c>
      <c r="N189" s="578">
        <v>0.991342007421139</v>
      </c>
      <c r="O189" s="624" t="s">
        <v>517</v>
      </c>
    </row>
    <row r="190" s="242" customFormat="1" customHeight="1" spans="1:15">
      <c r="A190" s="258">
        <v>183</v>
      </c>
      <c r="B190" s="277" t="s">
        <v>1448</v>
      </c>
      <c r="C190" s="618" t="s">
        <v>1292</v>
      </c>
      <c r="D190" s="618" t="s">
        <v>1437</v>
      </c>
      <c r="E190" s="619">
        <v>2</v>
      </c>
      <c r="F190" s="272">
        <v>1340.17</v>
      </c>
      <c r="G190" s="272">
        <v>2680.34</v>
      </c>
      <c r="H190" s="272"/>
      <c r="I190" s="263">
        <v>41803.637037037</v>
      </c>
      <c r="J190" s="272"/>
      <c r="K190" s="619">
        <v>2</v>
      </c>
      <c r="L190" s="623">
        <v>1353.839734</v>
      </c>
      <c r="M190" s="623">
        <v>2707</v>
      </c>
      <c r="N190" s="578">
        <v>0.994649932471248</v>
      </c>
      <c r="O190" s="624" t="s">
        <v>517</v>
      </c>
    </row>
    <row r="191" s="242" customFormat="1" customHeight="1" spans="1:15">
      <c r="A191" s="258">
        <v>184</v>
      </c>
      <c r="B191" s="277" t="s">
        <v>1449</v>
      </c>
      <c r="C191" s="618" t="s">
        <v>1231</v>
      </c>
      <c r="D191" s="618" t="s">
        <v>1437</v>
      </c>
      <c r="E191" s="619">
        <v>4</v>
      </c>
      <c r="F191" s="272">
        <v>5</v>
      </c>
      <c r="G191" s="272">
        <v>20</v>
      </c>
      <c r="H191" s="272"/>
      <c r="I191" s="263">
        <v>41723</v>
      </c>
      <c r="J191" s="272"/>
      <c r="K191" s="619">
        <v>4</v>
      </c>
      <c r="L191" s="623">
        <v>5.051</v>
      </c>
      <c r="M191" s="623">
        <v>20</v>
      </c>
      <c r="N191" s="578">
        <v>0</v>
      </c>
      <c r="O191" s="624" t="s">
        <v>517</v>
      </c>
    </row>
    <row r="192" s="242" customFormat="1" customHeight="1" spans="1:15">
      <c r="A192" s="258">
        <v>185</v>
      </c>
      <c r="B192" s="277" t="s">
        <v>1450</v>
      </c>
      <c r="C192" s="618" t="s">
        <v>1231</v>
      </c>
      <c r="D192" s="618" t="s">
        <v>1437</v>
      </c>
      <c r="E192" s="619">
        <v>18</v>
      </c>
      <c r="F192" s="272">
        <v>20.5127777777778</v>
      </c>
      <c r="G192" s="272">
        <v>369.23</v>
      </c>
      <c r="H192" s="272"/>
      <c r="I192" s="263">
        <v>41836.6308564815</v>
      </c>
      <c r="J192" s="272"/>
      <c r="K192" s="619">
        <v>18</v>
      </c>
      <c r="L192" s="623">
        <v>20.7220081111111</v>
      </c>
      <c r="M192" s="623">
        <v>372</v>
      </c>
      <c r="N192" s="578">
        <v>0.750209896270612</v>
      </c>
      <c r="O192" s="624" t="s">
        <v>517</v>
      </c>
    </row>
    <row r="193" s="242" customFormat="1" customHeight="1" spans="1:15">
      <c r="A193" s="258">
        <v>186</v>
      </c>
      <c r="B193" s="277" t="s">
        <v>1451</v>
      </c>
      <c r="C193" s="618" t="s">
        <v>1378</v>
      </c>
      <c r="D193" s="618" t="s">
        <v>1437</v>
      </c>
      <c r="E193" s="619">
        <v>10</v>
      </c>
      <c r="F193" s="272">
        <v>78.632</v>
      </c>
      <c r="G193" s="272">
        <v>786.32</v>
      </c>
      <c r="H193" s="272"/>
      <c r="I193" s="263">
        <v>41723</v>
      </c>
      <c r="J193" s="272"/>
      <c r="K193" s="619">
        <v>10</v>
      </c>
      <c r="L193" s="623">
        <v>79.4340464</v>
      </c>
      <c r="M193" s="623">
        <v>794</v>
      </c>
      <c r="N193" s="578">
        <v>0.976701597314064</v>
      </c>
      <c r="O193" s="624" t="s">
        <v>517</v>
      </c>
    </row>
    <row r="194" s="242" customFormat="1" customHeight="1" spans="1:15">
      <c r="A194" s="258">
        <v>187</v>
      </c>
      <c r="B194" s="277" t="s">
        <v>1452</v>
      </c>
      <c r="C194" s="618" t="s">
        <v>1238</v>
      </c>
      <c r="D194" s="618" t="s">
        <v>1229</v>
      </c>
      <c r="E194" s="619">
        <v>7</v>
      </c>
      <c r="F194" s="272">
        <v>35.9</v>
      </c>
      <c r="G194" s="272">
        <v>251.3</v>
      </c>
      <c r="H194" s="272"/>
      <c r="I194" s="263">
        <v>41723</v>
      </c>
      <c r="J194" s="272"/>
      <c r="K194" s="619">
        <v>7</v>
      </c>
      <c r="L194" s="623">
        <v>36.26618</v>
      </c>
      <c r="M194" s="623">
        <v>253</v>
      </c>
      <c r="N194" s="578">
        <v>0.676482292081173</v>
      </c>
      <c r="O194" s="624" t="s">
        <v>517</v>
      </c>
    </row>
    <row r="195" s="242" customFormat="1" customHeight="1" spans="1:15">
      <c r="A195" s="258">
        <v>188</v>
      </c>
      <c r="B195" s="277" t="s">
        <v>1453</v>
      </c>
      <c r="C195" s="618" t="s">
        <v>1231</v>
      </c>
      <c r="D195" s="618" t="s">
        <v>1229</v>
      </c>
      <c r="E195" s="619">
        <v>2</v>
      </c>
      <c r="F195" s="272">
        <v>239.32</v>
      </c>
      <c r="G195" s="272">
        <v>478.64</v>
      </c>
      <c r="H195" s="272"/>
      <c r="I195" s="263">
        <v>41723</v>
      </c>
      <c r="J195" s="272"/>
      <c r="K195" s="619">
        <v>2</v>
      </c>
      <c r="L195" s="623">
        <v>241.761064</v>
      </c>
      <c r="M195" s="623">
        <v>483</v>
      </c>
      <c r="N195" s="578">
        <v>0.910914257061678</v>
      </c>
      <c r="O195" s="624" t="s">
        <v>517</v>
      </c>
    </row>
    <row r="196" s="242" customFormat="1" customHeight="1" spans="1:15">
      <c r="A196" s="258">
        <v>189</v>
      </c>
      <c r="B196" s="277" t="s">
        <v>1454</v>
      </c>
      <c r="C196" s="618" t="s">
        <v>1231</v>
      </c>
      <c r="D196" s="618" t="s">
        <v>1229</v>
      </c>
      <c r="E196" s="619">
        <v>5</v>
      </c>
      <c r="F196" s="272">
        <v>28.834</v>
      </c>
      <c r="G196" s="272">
        <v>144.17</v>
      </c>
      <c r="H196" s="272"/>
      <c r="I196" s="263">
        <v>42709.376712963</v>
      </c>
      <c r="J196" s="272"/>
      <c r="K196" s="619">
        <v>5</v>
      </c>
      <c r="L196" s="623">
        <v>29.1281068</v>
      </c>
      <c r="M196" s="623">
        <v>145</v>
      </c>
      <c r="N196" s="578">
        <v>0.575709232156491</v>
      </c>
      <c r="O196" s="624" t="s">
        <v>517</v>
      </c>
    </row>
    <row r="197" s="242" customFormat="1" customHeight="1" spans="1:15">
      <c r="A197" s="258">
        <v>190</v>
      </c>
      <c r="B197" s="277" t="s">
        <v>1455</v>
      </c>
      <c r="C197" s="618" t="s">
        <v>1231</v>
      </c>
      <c r="D197" s="618" t="s">
        <v>1229</v>
      </c>
      <c r="E197" s="619">
        <v>1</v>
      </c>
      <c r="F197" s="272">
        <v>381.25</v>
      </c>
      <c r="G197" s="272">
        <v>381.25</v>
      </c>
      <c r="H197" s="272"/>
      <c r="I197" s="263">
        <v>41723</v>
      </c>
      <c r="J197" s="272"/>
      <c r="K197" s="619">
        <v>1</v>
      </c>
      <c r="L197" s="623">
        <v>385.13875</v>
      </c>
      <c r="M197" s="623">
        <v>385</v>
      </c>
      <c r="N197" s="578">
        <v>0.983606557377049</v>
      </c>
      <c r="O197" s="624" t="s">
        <v>517</v>
      </c>
    </row>
    <row r="198" s="242" customFormat="1" customHeight="1" spans="1:15">
      <c r="A198" s="258">
        <v>191</v>
      </c>
      <c r="B198" s="277" t="s">
        <v>1456</v>
      </c>
      <c r="C198" s="618" t="s">
        <v>1243</v>
      </c>
      <c r="D198" s="618" t="s">
        <v>1437</v>
      </c>
      <c r="E198" s="619">
        <v>10</v>
      </c>
      <c r="F198" s="272">
        <v>10.256</v>
      </c>
      <c r="G198" s="272">
        <v>102.56</v>
      </c>
      <c r="H198" s="272"/>
      <c r="I198" s="263">
        <v>41794.6449652778</v>
      </c>
      <c r="J198" s="272"/>
      <c r="K198" s="619">
        <v>10</v>
      </c>
      <c r="L198" s="623">
        <v>10.3606112</v>
      </c>
      <c r="M198" s="623">
        <v>103</v>
      </c>
      <c r="N198" s="578">
        <v>0.429017160686425</v>
      </c>
      <c r="O198" s="624" t="s">
        <v>517</v>
      </c>
    </row>
    <row r="199" s="242" customFormat="1" customHeight="1" spans="1:15">
      <c r="A199" s="258">
        <v>192</v>
      </c>
      <c r="B199" s="277" t="s">
        <v>1457</v>
      </c>
      <c r="C199" s="618" t="s">
        <v>1358</v>
      </c>
      <c r="D199" s="618"/>
      <c r="E199" s="619">
        <v>460</v>
      </c>
      <c r="F199" s="272">
        <v>0.68995652173913</v>
      </c>
      <c r="G199" s="272">
        <v>317.38</v>
      </c>
      <c r="H199" s="272"/>
      <c r="I199" s="263">
        <v>43265.4214236111</v>
      </c>
      <c r="J199" s="272"/>
      <c r="K199" s="619">
        <v>460</v>
      </c>
      <c r="L199" s="623">
        <v>0.69699407826087</v>
      </c>
      <c r="M199" s="623">
        <v>320</v>
      </c>
      <c r="N199" s="578">
        <v>0.825508853739998</v>
      </c>
      <c r="O199" s="624" t="s">
        <v>517</v>
      </c>
    </row>
    <row r="200" s="242" customFormat="1" customHeight="1" spans="1:15">
      <c r="A200" s="258">
        <v>193</v>
      </c>
      <c r="B200" s="277" t="s">
        <v>1458</v>
      </c>
      <c r="C200" s="618" t="s">
        <v>1459</v>
      </c>
      <c r="D200" s="618" t="s">
        <v>1437</v>
      </c>
      <c r="E200" s="619">
        <v>5</v>
      </c>
      <c r="F200" s="272">
        <v>59.83</v>
      </c>
      <c r="G200" s="272">
        <v>299.15</v>
      </c>
      <c r="H200" s="272"/>
      <c r="I200" s="263">
        <v>43265.4213194444</v>
      </c>
      <c r="J200" s="272"/>
      <c r="K200" s="619">
        <v>5</v>
      </c>
      <c r="L200" s="623">
        <v>60.440266</v>
      </c>
      <c r="M200" s="623">
        <v>302</v>
      </c>
      <c r="N200" s="578">
        <v>0.952699314725062</v>
      </c>
      <c r="O200" s="624" t="s">
        <v>517</v>
      </c>
    </row>
    <row r="201" s="242" customFormat="1" customHeight="1" spans="1:15">
      <c r="A201" s="258">
        <v>194</v>
      </c>
      <c r="B201" s="277" t="s">
        <v>1460</v>
      </c>
      <c r="C201" s="618" t="s">
        <v>1461</v>
      </c>
      <c r="D201" s="618" t="s">
        <v>1229</v>
      </c>
      <c r="E201" s="619">
        <v>1</v>
      </c>
      <c r="F201" s="272">
        <v>1.28</v>
      </c>
      <c r="G201" s="272">
        <v>1.28</v>
      </c>
      <c r="H201" s="272"/>
      <c r="I201" s="263">
        <v>41723</v>
      </c>
      <c r="J201" s="272"/>
      <c r="K201" s="619">
        <v>1</v>
      </c>
      <c r="L201" s="623">
        <v>1.293056</v>
      </c>
      <c r="M201" s="623">
        <v>1</v>
      </c>
      <c r="N201" s="578">
        <v>-21.875</v>
      </c>
      <c r="O201" s="624" t="s">
        <v>517</v>
      </c>
    </row>
    <row r="202" s="242" customFormat="1" customHeight="1" spans="1:15">
      <c r="A202" s="258">
        <v>195</v>
      </c>
      <c r="B202" s="277" t="s">
        <v>1462</v>
      </c>
      <c r="C202" s="618" t="s">
        <v>1231</v>
      </c>
      <c r="D202" s="618" t="s">
        <v>1437</v>
      </c>
      <c r="E202" s="619">
        <v>18</v>
      </c>
      <c r="F202" s="272">
        <v>36.7522222222222</v>
      </c>
      <c r="G202" s="272">
        <v>661.54</v>
      </c>
      <c r="H202" s="272"/>
      <c r="I202" s="263">
        <v>41803.637037037</v>
      </c>
      <c r="J202" s="272"/>
      <c r="K202" s="619">
        <v>18</v>
      </c>
      <c r="L202" s="623">
        <v>37.1270948888889</v>
      </c>
      <c r="M202" s="623">
        <v>668</v>
      </c>
      <c r="N202" s="578">
        <v>0.976509356954989</v>
      </c>
      <c r="O202" s="624" t="s">
        <v>517</v>
      </c>
    </row>
    <row r="203" s="242" customFormat="1" customHeight="1" spans="1:15">
      <c r="A203" s="258">
        <v>196</v>
      </c>
      <c r="B203" s="277" t="s">
        <v>1463</v>
      </c>
      <c r="C203" s="618" t="s">
        <v>1250</v>
      </c>
      <c r="D203" s="618" t="s">
        <v>1229</v>
      </c>
      <c r="E203" s="619">
        <v>250</v>
      </c>
      <c r="F203" s="272">
        <v>60.4104</v>
      </c>
      <c r="G203" s="272">
        <v>15102.6</v>
      </c>
      <c r="H203" s="272"/>
      <c r="I203" s="263">
        <v>41723</v>
      </c>
      <c r="J203" s="272"/>
      <c r="K203" s="619">
        <v>250</v>
      </c>
      <c r="L203" s="623">
        <v>61.02658608</v>
      </c>
      <c r="M203" s="623">
        <v>15256</v>
      </c>
      <c r="N203" s="578">
        <v>1.01571914769642</v>
      </c>
      <c r="O203" s="624" t="s">
        <v>517</v>
      </c>
    </row>
    <row r="204" s="242" customFormat="1" customHeight="1" spans="1:15">
      <c r="A204" s="258">
        <v>197</v>
      </c>
      <c r="B204" s="277" t="s">
        <v>1464</v>
      </c>
      <c r="C204" s="618" t="s">
        <v>1233</v>
      </c>
      <c r="D204" s="618" t="s">
        <v>1229</v>
      </c>
      <c r="E204" s="619">
        <v>2</v>
      </c>
      <c r="F204" s="272">
        <v>27764.57</v>
      </c>
      <c r="G204" s="272">
        <v>55529.14</v>
      </c>
      <c r="H204" s="272"/>
      <c r="I204" s="263">
        <v>41782.6840740741</v>
      </c>
      <c r="J204" s="272"/>
      <c r="K204" s="619">
        <v>2</v>
      </c>
      <c r="L204" s="623">
        <v>28047.768614</v>
      </c>
      <c r="M204" s="623">
        <v>56095</v>
      </c>
      <c r="N204" s="578">
        <v>1.01903252958717</v>
      </c>
      <c r="O204" s="624" t="s">
        <v>517</v>
      </c>
    </row>
    <row r="205" s="242" customFormat="1" customHeight="1" spans="1:15">
      <c r="A205" s="258">
        <v>198</v>
      </c>
      <c r="B205" s="277" t="s">
        <v>1465</v>
      </c>
      <c r="C205" s="618" t="s">
        <v>1231</v>
      </c>
      <c r="D205" s="618" t="s">
        <v>1437</v>
      </c>
      <c r="E205" s="619">
        <v>2</v>
      </c>
      <c r="F205" s="272">
        <v>153.505</v>
      </c>
      <c r="G205" s="272">
        <v>307.01</v>
      </c>
      <c r="H205" s="272"/>
      <c r="I205" s="263">
        <v>41782.6813888889</v>
      </c>
      <c r="J205" s="272"/>
      <c r="K205" s="619">
        <v>2</v>
      </c>
      <c r="L205" s="623">
        <v>155.070751</v>
      </c>
      <c r="M205" s="623">
        <v>310</v>
      </c>
      <c r="N205" s="578">
        <v>0.973909644636985</v>
      </c>
      <c r="O205" s="624" t="s">
        <v>517</v>
      </c>
    </row>
    <row r="206" s="242" customFormat="1" customHeight="1" spans="1:15">
      <c r="A206" s="258">
        <v>199</v>
      </c>
      <c r="B206" s="277" t="s">
        <v>1466</v>
      </c>
      <c r="C206" s="618" t="s">
        <v>1231</v>
      </c>
      <c r="D206" s="618" t="s">
        <v>1229</v>
      </c>
      <c r="E206" s="619">
        <v>2</v>
      </c>
      <c r="F206" s="272">
        <v>75</v>
      </c>
      <c r="G206" s="272">
        <v>150</v>
      </c>
      <c r="H206" s="272"/>
      <c r="I206" s="263">
        <v>41723</v>
      </c>
      <c r="J206" s="272"/>
      <c r="K206" s="619">
        <v>2</v>
      </c>
      <c r="L206" s="623">
        <v>0</v>
      </c>
      <c r="M206" s="623">
        <v>0</v>
      </c>
      <c r="N206" s="578">
        <v>-100</v>
      </c>
      <c r="O206" s="624" t="s">
        <v>1296</v>
      </c>
    </row>
    <row r="207" s="242" customFormat="1" customHeight="1" spans="1:15">
      <c r="A207" s="258">
        <v>200</v>
      </c>
      <c r="B207" s="277" t="s">
        <v>1467</v>
      </c>
      <c r="C207" s="618" t="s">
        <v>1250</v>
      </c>
      <c r="D207" s="618" t="s">
        <v>1229</v>
      </c>
      <c r="E207" s="619">
        <v>900</v>
      </c>
      <c r="F207" s="272">
        <v>5.98291111111111</v>
      </c>
      <c r="G207" s="272">
        <v>5384.62</v>
      </c>
      <c r="H207" s="272"/>
      <c r="I207" s="263">
        <v>41723</v>
      </c>
      <c r="J207" s="272"/>
      <c r="K207" s="619">
        <v>900</v>
      </c>
      <c r="L207" s="623">
        <v>0</v>
      </c>
      <c r="M207" s="623">
        <v>0</v>
      </c>
      <c r="N207" s="578">
        <v>-100</v>
      </c>
      <c r="O207" s="624" t="s">
        <v>1259</v>
      </c>
    </row>
    <row r="208" s="242" customFormat="1" customHeight="1" spans="1:15">
      <c r="A208" s="258">
        <v>201</v>
      </c>
      <c r="B208" s="277" t="s">
        <v>1329</v>
      </c>
      <c r="C208" s="618" t="s">
        <v>1238</v>
      </c>
      <c r="D208" s="618" t="s">
        <v>1229</v>
      </c>
      <c r="E208" s="619">
        <v>2</v>
      </c>
      <c r="F208" s="272">
        <v>5008.545</v>
      </c>
      <c r="G208" s="272">
        <v>10017.09</v>
      </c>
      <c r="H208" s="272"/>
      <c r="I208" s="263">
        <v>41723</v>
      </c>
      <c r="J208" s="272"/>
      <c r="K208" s="619">
        <v>2</v>
      </c>
      <c r="L208" s="623">
        <v>750</v>
      </c>
      <c r="M208" s="623">
        <v>1500</v>
      </c>
      <c r="N208" s="578">
        <v>-85.0255912645289</v>
      </c>
      <c r="O208" s="624" t="s">
        <v>1259</v>
      </c>
    </row>
    <row r="209" s="242" customFormat="1" customHeight="1" spans="1:15">
      <c r="A209" s="258">
        <v>202</v>
      </c>
      <c r="B209" s="277" t="s">
        <v>1468</v>
      </c>
      <c r="C209" s="618" t="s">
        <v>1231</v>
      </c>
      <c r="D209" s="618" t="s">
        <v>1229</v>
      </c>
      <c r="E209" s="619">
        <v>2</v>
      </c>
      <c r="F209" s="272">
        <v>74786.5</v>
      </c>
      <c r="G209" s="272">
        <v>149573</v>
      </c>
      <c r="H209" s="272"/>
      <c r="I209" s="263">
        <v>41723</v>
      </c>
      <c r="J209" s="272"/>
      <c r="K209" s="619">
        <v>2</v>
      </c>
      <c r="L209" s="623">
        <v>7479</v>
      </c>
      <c r="M209" s="623">
        <v>14958</v>
      </c>
      <c r="N209" s="578">
        <v>-89.9995320010965</v>
      </c>
      <c r="O209" s="624" t="s">
        <v>1259</v>
      </c>
    </row>
    <row r="210" s="242" customFormat="1" customHeight="1" spans="1:15">
      <c r="A210" s="258">
        <v>203</v>
      </c>
      <c r="B210" s="277" t="s">
        <v>1469</v>
      </c>
      <c r="C210" s="618" t="s">
        <v>1233</v>
      </c>
      <c r="D210" s="618" t="s">
        <v>1437</v>
      </c>
      <c r="E210" s="619">
        <v>1</v>
      </c>
      <c r="F210" s="272">
        <v>2592</v>
      </c>
      <c r="G210" s="272">
        <v>2592</v>
      </c>
      <c r="H210" s="272"/>
      <c r="I210" s="263">
        <v>41723</v>
      </c>
      <c r="J210" s="272"/>
      <c r="K210" s="619">
        <v>1</v>
      </c>
      <c r="L210" s="623">
        <v>130</v>
      </c>
      <c r="M210" s="623">
        <v>130</v>
      </c>
      <c r="N210" s="578">
        <v>-94.9845679012346</v>
      </c>
      <c r="O210" s="624" t="s">
        <v>1259</v>
      </c>
    </row>
    <row r="211" s="242" customFormat="1" customHeight="1" spans="1:15">
      <c r="A211" s="258">
        <v>204</v>
      </c>
      <c r="B211" s="277" t="s">
        <v>1470</v>
      </c>
      <c r="C211" s="618" t="s">
        <v>1233</v>
      </c>
      <c r="D211" s="618" t="s">
        <v>1437</v>
      </c>
      <c r="E211" s="619">
        <v>1</v>
      </c>
      <c r="F211" s="272">
        <v>1428.45</v>
      </c>
      <c r="G211" s="272">
        <v>1428.45</v>
      </c>
      <c r="H211" s="272"/>
      <c r="I211" s="263">
        <v>41723</v>
      </c>
      <c r="J211" s="272"/>
      <c r="K211" s="619">
        <v>1</v>
      </c>
      <c r="L211" s="623">
        <v>210</v>
      </c>
      <c r="M211" s="623">
        <v>210</v>
      </c>
      <c r="N211" s="578">
        <v>-85.2987503937835</v>
      </c>
      <c r="O211" s="624" t="s">
        <v>1259</v>
      </c>
    </row>
    <row r="212" s="242" customFormat="1" customHeight="1" spans="1:15">
      <c r="A212" s="258">
        <v>205</v>
      </c>
      <c r="B212" s="277" t="s">
        <v>1471</v>
      </c>
      <c r="C212" s="618" t="s">
        <v>1233</v>
      </c>
      <c r="D212" s="618" t="s">
        <v>1437</v>
      </c>
      <c r="E212" s="619">
        <v>4</v>
      </c>
      <c r="F212" s="272">
        <v>1578.26</v>
      </c>
      <c r="G212" s="272">
        <v>6313.04</v>
      </c>
      <c r="H212" s="272"/>
      <c r="I212" s="263">
        <v>41723</v>
      </c>
      <c r="J212" s="272"/>
      <c r="K212" s="619">
        <v>4</v>
      </c>
      <c r="L212" s="623">
        <v>240</v>
      </c>
      <c r="M212" s="623">
        <v>960</v>
      </c>
      <c r="N212" s="578">
        <v>-84.7933800514491</v>
      </c>
      <c r="O212" s="624" t="s">
        <v>1259</v>
      </c>
    </row>
    <row r="213" s="242" customFormat="1" customHeight="1" spans="1:15">
      <c r="A213" s="258">
        <v>206</v>
      </c>
      <c r="B213" s="277" t="s">
        <v>1472</v>
      </c>
      <c r="C213" s="618" t="s">
        <v>1233</v>
      </c>
      <c r="D213" s="618" t="s">
        <v>1437</v>
      </c>
      <c r="E213" s="619">
        <v>2</v>
      </c>
      <c r="F213" s="272">
        <v>559.3</v>
      </c>
      <c r="G213" s="272">
        <v>1118.6</v>
      </c>
      <c r="H213" s="272"/>
      <c r="I213" s="263">
        <v>41723</v>
      </c>
      <c r="J213" s="272"/>
      <c r="K213" s="619">
        <v>2</v>
      </c>
      <c r="L213" s="623">
        <v>80</v>
      </c>
      <c r="M213" s="623">
        <v>160</v>
      </c>
      <c r="N213" s="578">
        <v>-85.6964062220633</v>
      </c>
      <c r="O213" s="624" t="s">
        <v>1259</v>
      </c>
    </row>
    <row r="214" s="242" customFormat="1" customHeight="1" spans="1:15">
      <c r="A214" s="258">
        <v>207</v>
      </c>
      <c r="B214" s="277" t="s">
        <v>1473</v>
      </c>
      <c r="C214" s="618" t="s">
        <v>1233</v>
      </c>
      <c r="D214" s="618" t="s">
        <v>1437</v>
      </c>
      <c r="E214" s="619">
        <v>1</v>
      </c>
      <c r="F214" s="272">
        <v>1599.6</v>
      </c>
      <c r="G214" s="272">
        <v>1599.6</v>
      </c>
      <c r="H214" s="272"/>
      <c r="I214" s="263">
        <v>41723</v>
      </c>
      <c r="J214" s="272"/>
      <c r="K214" s="619">
        <v>1</v>
      </c>
      <c r="L214" s="623">
        <v>240</v>
      </c>
      <c r="M214" s="623">
        <v>240</v>
      </c>
      <c r="N214" s="578">
        <v>-84.9962490622656</v>
      </c>
      <c r="O214" s="624" t="s">
        <v>1259</v>
      </c>
    </row>
    <row r="215" s="242" customFormat="1" customHeight="1" spans="1:15">
      <c r="A215" s="258">
        <v>208</v>
      </c>
      <c r="B215" s="277" t="s">
        <v>1474</v>
      </c>
      <c r="C215" s="618" t="s">
        <v>1233</v>
      </c>
      <c r="D215" s="618" t="s">
        <v>1437</v>
      </c>
      <c r="E215" s="619">
        <v>2</v>
      </c>
      <c r="F215" s="272">
        <v>1116</v>
      </c>
      <c r="G215" s="272">
        <v>2232</v>
      </c>
      <c r="H215" s="272"/>
      <c r="I215" s="263">
        <v>41723</v>
      </c>
      <c r="J215" s="272"/>
      <c r="K215" s="619">
        <v>2</v>
      </c>
      <c r="L215" s="623">
        <v>170</v>
      </c>
      <c r="M215" s="623">
        <v>340</v>
      </c>
      <c r="N215" s="578">
        <v>-84.7670250896057</v>
      </c>
      <c r="O215" s="624" t="s">
        <v>1259</v>
      </c>
    </row>
    <row r="216" s="242" customFormat="1" customHeight="1" spans="1:15">
      <c r="A216" s="258">
        <v>209</v>
      </c>
      <c r="B216" s="277" t="s">
        <v>1475</v>
      </c>
      <c r="C216" s="618" t="s">
        <v>1233</v>
      </c>
      <c r="D216" s="618" t="s">
        <v>1437</v>
      </c>
      <c r="E216" s="619">
        <v>1</v>
      </c>
      <c r="F216" s="272">
        <v>1395</v>
      </c>
      <c r="G216" s="272">
        <v>1395</v>
      </c>
      <c r="H216" s="272"/>
      <c r="I216" s="263">
        <v>41723</v>
      </c>
      <c r="J216" s="272"/>
      <c r="K216" s="619">
        <v>1</v>
      </c>
      <c r="L216" s="623">
        <v>210</v>
      </c>
      <c r="M216" s="623">
        <v>210</v>
      </c>
      <c r="N216" s="578">
        <v>-84.9462365591398</v>
      </c>
      <c r="O216" s="624" t="s">
        <v>1259</v>
      </c>
    </row>
    <row r="217" s="242" customFormat="1" customHeight="1" spans="1:15">
      <c r="A217" s="258">
        <v>210</v>
      </c>
      <c r="B217" s="277" t="s">
        <v>1476</v>
      </c>
      <c r="C217" s="618" t="s">
        <v>1233</v>
      </c>
      <c r="D217" s="618" t="s">
        <v>1437</v>
      </c>
      <c r="E217" s="619">
        <v>1</v>
      </c>
      <c r="F217" s="272">
        <v>1335</v>
      </c>
      <c r="G217" s="272">
        <v>1335</v>
      </c>
      <c r="H217" s="272"/>
      <c r="I217" s="263">
        <v>41723</v>
      </c>
      <c r="J217" s="272"/>
      <c r="K217" s="619">
        <v>1</v>
      </c>
      <c r="L217" s="623">
        <v>200</v>
      </c>
      <c r="M217" s="623">
        <v>200</v>
      </c>
      <c r="N217" s="578">
        <v>-85.0187265917603</v>
      </c>
      <c r="O217" s="624" t="s">
        <v>1259</v>
      </c>
    </row>
    <row r="218" s="242" customFormat="1" customHeight="1" spans="1:15">
      <c r="A218" s="258">
        <v>211</v>
      </c>
      <c r="B218" s="277" t="s">
        <v>1477</v>
      </c>
      <c r="C218" s="618" t="s">
        <v>1233</v>
      </c>
      <c r="D218" s="618" t="s">
        <v>1229</v>
      </c>
      <c r="E218" s="619">
        <v>1</v>
      </c>
      <c r="F218" s="272">
        <v>890</v>
      </c>
      <c r="G218" s="272">
        <v>890</v>
      </c>
      <c r="H218" s="272"/>
      <c r="I218" s="263">
        <v>41723</v>
      </c>
      <c r="J218" s="272"/>
      <c r="K218" s="619">
        <v>1</v>
      </c>
      <c r="L218" s="623">
        <v>130</v>
      </c>
      <c r="M218" s="623">
        <v>130</v>
      </c>
      <c r="N218" s="578">
        <v>-85.3932584269663</v>
      </c>
      <c r="O218" s="624" t="s">
        <v>1259</v>
      </c>
    </row>
    <row r="219" s="242" customFormat="1" customHeight="1" spans="1:15">
      <c r="A219" s="258">
        <v>212</v>
      </c>
      <c r="B219" s="277" t="s">
        <v>1478</v>
      </c>
      <c r="C219" s="618" t="s">
        <v>1233</v>
      </c>
      <c r="D219" s="618" t="s">
        <v>1437</v>
      </c>
      <c r="E219" s="619">
        <v>2</v>
      </c>
      <c r="F219" s="272">
        <v>1900</v>
      </c>
      <c r="G219" s="272">
        <v>3800</v>
      </c>
      <c r="H219" s="272"/>
      <c r="I219" s="263">
        <v>41723</v>
      </c>
      <c r="J219" s="272"/>
      <c r="K219" s="619">
        <v>2</v>
      </c>
      <c r="L219" s="623">
        <v>100</v>
      </c>
      <c r="M219" s="623">
        <v>200</v>
      </c>
      <c r="N219" s="578">
        <v>-94.7368421052632</v>
      </c>
      <c r="O219" s="624" t="s">
        <v>1259</v>
      </c>
    </row>
    <row r="220" s="242" customFormat="1" customHeight="1" spans="1:15">
      <c r="A220" s="258">
        <v>213</v>
      </c>
      <c r="B220" s="277" t="s">
        <v>1479</v>
      </c>
      <c r="C220" s="618" t="s">
        <v>1228</v>
      </c>
      <c r="D220" s="618" t="s">
        <v>1437</v>
      </c>
      <c r="E220" s="619">
        <v>122</v>
      </c>
      <c r="F220" s="272">
        <v>750</v>
      </c>
      <c r="G220" s="272">
        <v>91500</v>
      </c>
      <c r="H220" s="272"/>
      <c r="I220" s="263">
        <v>41723</v>
      </c>
      <c r="J220" s="272"/>
      <c r="K220" s="619">
        <v>14</v>
      </c>
      <c r="L220" s="623">
        <v>75</v>
      </c>
      <c r="M220" s="623">
        <v>1050</v>
      </c>
      <c r="N220" s="578">
        <v>-98.8524590163934</v>
      </c>
      <c r="O220" s="624" t="s">
        <v>1480</v>
      </c>
    </row>
    <row r="221" s="242" customFormat="1" customHeight="1" spans="1:15">
      <c r="A221" s="258">
        <v>214</v>
      </c>
      <c r="B221" s="277" t="s">
        <v>1481</v>
      </c>
      <c r="C221" s="618" t="s">
        <v>1228</v>
      </c>
      <c r="D221" s="618" t="s">
        <v>1437</v>
      </c>
      <c r="E221" s="619">
        <v>190</v>
      </c>
      <c r="F221" s="272">
        <v>900</v>
      </c>
      <c r="G221" s="272">
        <v>171000</v>
      </c>
      <c r="H221" s="272"/>
      <c r="I221" s="263">
        <v>41723</v>
      </c>
      <c r="J221" s="272"/>
      <c r="K221" s="619">
        <v>184</v>
      </c>
      <c r="L221" s="623">
        <v>90</v>
      </c>
      <c r="M221" s="623">
        <v>16560</v>
      </c>
      <c r="N221" s="578">
        <v>-90.3157894736842</v>
      </c>
      <c r="O221" s="624" t="s">
        <v>1482</v>
      </c>
    </row>
    <row r="222" s="242" customFormat="1" customHeight="1" spans="1:15">
      <c r="A222" s="258">
        <v>215</v>
      </c>
      <c r="B222" s="277" t="s">
        <v>1483</v>
      </c>
      <c r="C222" s="618" t="s">
        <v>1231</v>
      </c>
      <c r="D222" s="618" t="s">
        <v>1437</v>
      </c>
      <c r="E222" s="619">
        <v>33</v>
      </c>
      <c r="F222" s="272">
        <v>320</v>
      </c>
      <c r="G222" s="272">
        <v>10560</v>
      </c>
      <c r="H222" s="272"/>
      <c r="I222" s="263">
        <v>41723</v>
      </c>
      <c r="J222" s="272"/>
      <c r="K222" s="619">
        <v>33</v>
      </c>
      <c r="L222" s="623">
        <v>26</v>
      </c>
      <c r="M222" s="623">
        <v>858</v>
      </c>
      <c r="N222" s="578">
        <v>-91.875</v>
      </c>
      <c r="O222" s="624" t="s">
        <v>1259</v>
      </c>
    </row>
    <row r="223" s="242" customFormat="1" customHeight="1" spans="1:15">
      <c r="A223" s="258">
        <v>216</v>
      </c>
      <c r="B223" s="277" t="s">
        <v>1484</v>
      </c>
      <c r="C223" s="618" t="s">
        <v>1250</v>
      </c>
      <c r="D223" s="618" t="s">
        <v>1437</v>
      </c>
      <c r="E223" s="619">
        <v>336</v>
      </c>
      <c r="F223" s="272">
        <v>100</v>
      </c>
      <c r="G223" s="272">
        <v>33600</v>
      </c>
      <c r="H223" s="272"/>
      <c r="I223" s="263">
        <v>41723</v>
      </c>
      <c r="J223" s="272"/>
      <c r="K223" s="619">
        <v>300</v>
      </c>
      <c r="L223" s="623">
        <v>10</v>
      </c>
      <c r="M223" s="623">
        <v>3000</v>
      </c>
      <c r="N223" s="578">
        <v>-91.0714285714286</v>
      </c>
      <c r="O223" s="624" t="s">
        <v>1485</v>
      </c>
    </row>
    <row r="224" s="242" customFormat="1" customHeight="1" spans="1:15">
      <c r="A224" s="258">
        <v>217</v>
      </c>
      <c r="B224" s="277" t="s">
        <v>1486</v>
      </c>
      <c r="C224" s="618" t="s">
        <v>1231</v>
      </c>
      <c r="D224" s="618" t="s">
        <v>1437</v>
      </c>
      <c r="E224" s="619">
        <v>80</v>
      </c>
      <c r="F224" s="272">
        <v>60</v>
      </c>
      <c r="G224" s="272">
        <v>4800</v>
      </c>
      <c r="H224" s="272"/>
      <c r="I224" s="263">
        <v>41723</v>
      </c>
      <c r="J224" s="272"/>
      <c r="K224" s="619">
        <v>0</v>
      </c>
      <c r="L224" s="623"/>
      <c r="M224" s="623"/>
      <c r="N224" s="578">
        <v>-100</v>
      </c>
      <c r="O224" s="624" t="s">
        <v>1487</v>
      </c>
    </row>
    <row r="225" s="242" customFormat="1" customHeight="1" spans="1:15">
      <c r="A225" s="258">
        <v>218</v>
      </c>
      <c r="B225" s="277" t="s">
        <v>1488</v>
      </c>
      <c r="C225" s="618" t="s">
        <v>1250</v>
      </c>
      <c r="D225" s="618" t="s">
        <v>1437</v>
      </c>
      <c r="E225" s="619">
        <v>200</v>
      </c>
      <c r="F225" s="272">
        <v>68</v>
      </c>
      <c r="G225" s="272">
        <v>13600</v>
      </c>
      <c r="H225" s="272"/>
      <c r="I225" s="263">
        <v>41723</v>
      </c>
      <c r="J225" s="272"/>
      <c r="K225" s="619">
        <v>0</v>
      </c>
      <c r="L225" s="623"/>
      <c r="M225" s="623">
        <v>0</v>
      </c>
      <c r="N225" s="578">
        <v>-100</v>
      </c>
      <c r="O225" s="624" t="s">
        <v>1347</v>
      </c>
    </row>
    <row r="226" s="242" customFormat="1" customHeight="1" spans="1:15">
      <c r="A226" s="258">
        <v>219</v>
      </c>
      <c r="B226" s="277" t="s">
        <v>1489</v>
      </c>
      <c r="C226" s="618" t="s">
        <v>1233</v>
      </c>
      <c r="D226" s="618" t="s">
        <v>1437</v>
      </c>
      <c r="E226" s="619">
        <v>1</v>
      </c>
      <c r="F226" s="272">
        <v>450</v>
      </c>
      <c r="G226" s="272">
        <v>450</v>
      </c>
      <c r="H226" s="272"/>
      <c r="I226" s="263">
        <v>41723</v>
      </c>
      <c r="J226" s="272"/>
      <c r="K226" s="619">
        <v>1</v>
      </c>
      <c r="L226" s="623">
        <v>20</v>
      </c>
      <c r="M226" s="623">
        <v>20</v>
      </c>
      <c r="N226" s="578">
        <v>-95.5555555555556</v>
      </c>
      <c r="O226" s="624" t="s">
        <v>1259</v>
      </c>
    </row>
    <row r="227" s="242" customFormat="1" customHeight="1" spans="1:15">
      <c r="A227" s="258">
        <v>220</v>
      </c>
      <c r="B227" s="277" t="s">
        <v>1490</v>
      </c>
      <c r="C227" s="618" t="s">
        <v>1231</v>
      </c>
      <c r="D227" s="618" t="s">
        <v>1229</v>
      </c>
      <c r="E227" s="619">
        <v>1</v>
      </c>
      <c r="F227" s="272">
        <v>4500</v>
      </c>
      <c r="G227" s="272">
        <v>4500</v>
      </c>
      <c r="H227" s="272"/>
      <c r="I227" s="263">
        <v>41723</v>
      </c>
      <c r="J227" s="272"/>
      <c r="K227" s="619">
        <v>1</v>
      </c>
      <c r="L227" s="623">
        <v>450</v>
      </c>
      <c r="M227" s="623">
        <v>450</v>
      </c>
      <c r="N227" s="578">
        <v>-90</v>
      </c>
      <c r="O227" s="624" t="s">
        <v>1259</v>
      </c>
    </row>
    <row r="228" s="242" customFormat="1" customHeight="1" spans="1:15">
      <c r="A228" s="258">
        <v>221</v>
      </c>
      <c r="B228" s="277" t="s">
        <v>1491</v>
      </c>
      <c r="C228" s="618" t="s">
        <v>1250</v>
      </c>
      <c r="D228" s="618" t="s">
        <v>1229</v>
      </c>
      <c r="E228" s="619">
        <v>1260</v>
      </c>
      <c r="F228" s="272">
        <v>11.2558412698413</v>
      </c>
      <c r="G228" s="272">
        <v>14182.36</v>
      </c>
      <c r="H228" s="272"/>
      <c r="I228" s="263">
        <v>41723</v>
      </c>
      <c r="J228" s="272"/>
      <c r="K228" s="619">
        <v>1260</v>
      </c>
      <c r="L228" s="623">
        <v>11.3706508507937</v>
      </c>
      <c r="M228" s="623">
        <v>14327</v>
      </c>
      <c r="N228" s="578">
        <v>1.01985847207376</v>
      </c>
      <c r="O228" s="624" t="s">
        <v>517</v>
      </c>
    </row>
    <row r="229" s="242" customFormat="1" customHeight="1" spans="1:15">
      <c r="A229" s="258">
        <v>222</v>
      </c>
      <c r="B229" s="277" t="s">
        <v>1492</v>
      </c>
      <c r="C229" s="618" t="s">
        <v>1225</v>
      </c>
      <c r="D229" s="618" t="s">
        <v>1229</v>
      </c>
      <c r="E229" s="619">
        <v>3</v>
      </c>
      <c r="F229" s="272">
        <v>70</v>
      </c>
      <c r="G229" s="272">
        <v>210</v>
      </c>
      <c r="H229" s="272"/>
      <c r="I229" s="263">
        <v>41723</v>
      </c>
      <c r="J229" s="272"/>
      <c r="K229" s="619">
        <v>3</v>
      </c>
      <c r="L229" s="623">
        <v>0</v>
      </c>
      <c r="M229" s="623">
        <v>0</v>
      </c>
      <c r="N229" s="578">
        <v>-100</v>
      </c>
      <c r="O229" s="624" t="s">
        <v>1239</v>
      </c>
    </row>
    <row r="230" s="242" customFormat="1" customHeight="1" spans="1:15">
      <c r="A230" s="258">
        <v>223</v>
      </c>
      <c r="B230" s="277" t="s">
        <v>1493</v>
      </c>
      <c r="C230" s="618" t="s">
        <v>1228</v>
      </c>
      <c r="D230" s="618" t="s">
        <v>1437</v>
      </c>
      <c r="E230" s="619">
        <v>1</v>
      </c>
      <c r="F230" s="272">
        <v>427.35</v>
      </c>
      <c r="G230" s="272">
        <v>427.35</v>
      </c>
      <c r="H230" s="272"/>
      <c r="I230" s="263">
        <v>41794.6449652778</v>
      </c>
      <c r="J230" s="272"/>
      <c r="K230" s="619">
        <v>1</v>
      </c>
      <c r="L230" s="623">
        <v>0</v>
      </c>
      <c r="M230" s="623">
        <v>0</v>
      </c>
      <c r="N230" s="578">
        <v>-100</v>
      </c>
      <c r="O230" s="624" t="s">
        <v>1306</v>
      </c>
    </row>
    <row r="231" s="242" customFormat="1" customHeight="1" spans="1:15">
      <c r="A231" s="258">
        <v>224</v>
      </c>
      <c r="B231" s="277" t="s">
        <v>1494</v>
      </c>
      <c r="C231" s="618" t="s">
        <v>1268</v>
      </c>
      <c r="D231" s="618" t="s">
        <v>1437</v>
      </c>
      <c r="E231" s="619">
        <v>18</v>
      </c>
      <c r="F231" s="272">
        <v>150.427222222222</v>
      </c>
      <c r="G231" s="272">
        <v>2707.69</v>
      </c>
      <c r="H231" s="272"/>
      <c r="I231" s="263">
        <v>41803.637037037</v>
      </c>
      <c r="J231" s="272"/>
      <c r="K231" s="619">
        <v>18</v>
      </c>
      <c r="L231" s="623">
        <v>151.961579888889</v>
      </c>
      <c r="M231" s="623">
        <v>2735</v>
      </c>
      <c r="N231" s="578">
        <v>1.00860881415524</v>
      </c>
      <c r="O231" s="624" t="s">
        <v>517</v>
      </c>
    </row>
    <row r="232" s="242" customFormat="1" customHeight="1" spans="1:15">
      <c r="A232" s="258">
        <v>225</v>
      </c>
      <c r="B232" s="277" t="s">
        <v>1495</v>
      </c>
      <c r="C232" s="618" t="s">
        <v>1228</v>
      </c>
      <c r="D232" s="618" t="s">
        <v>1229</v>
      </c>
      <c r="E232" s="619">
        <v>9</v>
      </c>
      <c r="F232" s="272">
        <v>27.35</v>
      </c>
      <c r="G232" s="272">
        <v>246.15</v>
      </c>
      <c r="H232" s="272"/>
      <c r="I232" s="263">
        <v>41723</v>
      </c>
      <c r="J232" s="272"/>
      <c r="K232" s="619">
        <v>9</v>
      </c>
      <c r="L232" s="623">
        <v>0</v>
      </c>
      <c r="M232" s="623">
        <v>0</v>
      </c>
      <c r="N232" s="578">
        <v>-100</v>
      </c>
      <c r="O232" s="624" t="s">
        <v>1306</v>
      </c>
    </row>
    <row r="233" s="242" customFormat="1" customHeight="1" spans="1:15">
      <c r="A233" s="258">
        <v>226</v>
      </c>
      <c r="B233" s="277" t="s">
        <v>1496</v>
      </c>
      <c r="C233" s="618" t="s">
        <v>1231</v>
      </c>
      <c r="D233" s="618" t="s">
        <v>1437</v>
      </c>
      <c r="E233" s="619">
        <v>120</v>
      </c>
      <c r="F233" s="272">
        <v>12.8205</v>
      </c>
      <c r="G233" s="272">
        <v>1538.46</v>
      </c>
      <c r="H233" s="272"/>
      <c r="I233" s="263">
        <v>41794.6449652778</v>
      </c>
      <c r="J233" s="272"/>
      <c r="K233" s="619">
        <v>120</v>
      </c>
      <c r="L233" s="623">
        <v>12.9512691</v>
      </c>
      <c r="M233" s="623">
        <v>1554</v>
      </c>
      <c r="N233" s="578">
        <v>1.01010101010101</v>
      </c>
      <c r="O233" s="624" t="s">
        <v>517</v>
      </c>
    </row>
    <row r="234" s="242" customFormat="1" customHeight="1" spans="1:15">
      <c r="A234" s="258">
        <v>227</v>
      </c>
      <c r="B234" s="277" t="s">
        <v>1497</v>
      </c>
      <c r="C234" s="618" t="s">
        <v>1358</v>
      </c>
      <c r="D234" s="618" t="s">
        <v>1437</v>
      </c>
      <c r="E234" s="619">
        <v>100</v>
      </c>
      <c r="F234" s="272">
        <v>1.7094</v>
      </c>
      <c r="G234" s="272">
        <v>170.94</v>
      </c>
      <c r="H234" s="272"/>
      <c r="I234" s="263">
        <v>41794.6449652778</v>
      </c>
      <c r="J234" s="272"/>
      <c r="K234" s="619">
        <v>100</v>
      </c>
      <c r="L234" s="623">
        <v>1.72683588</v>
      </c>
      <c r="M234" s="623">
        <v>172</v>
      </c>
      <c r="N234" s="578">
        <v>0.620100620100622</v>
      </c>
      <c r="O234" s="624" t="s">
        <v>517</v>
      </c>
    </row>
    <row r="235" s="242" customFormat="1" customHeight="1" spans="1:15">
      <c r="A235" s="258">
        <v>228</v>
      </c>
      <c r="B235" s="277" t="s">
        <v>1498</v>
      </c>
      <c r="C235" s="618" t="s">
        <v>1358</v>
      </c>
      <c r="D235" s="618" t="s">
        <v>1437</v>
      </c>
      <c r="E235" s="619">
        <v>324</v>
      </c>
      <c r="F235" s="272">
        <v>3.16240740740741</v>
      </c>
      <c r="G235" s="272">
        <v>1024.62</v>
      </c>
      <c r="H235" s="272"/>
      <c r="I235" s="263">
        <v>41796.397025463</v>
      </c>
      <c r="J235" s="272"/>
      <c r="K235" s="619">
        <v>324</v>
      </c>
      <c r="L235" s="623">
        <v>3.19466396296296</v>
      </c>
      <c r="M235" s="623">
        <v>1035</v>
      </c>
      <c r="N235" s="578">
        <v>1.0130584997365</v>
      </c>
      <c r="O235" s="624" t="s">
        <v>517</v>
      </c>
    </row>
    <row r="236" s="242" customFormat="1" customHeight="1" spans="1:15">
      <c r="A236" s="258">
        <v>229</v>
      </c>
      <c r="B236" s="277" t="s">
        <v>1499</v>
      </c>
      <c r="C236" s="618" t="s">
        <v>1233</v>
      </c>
      <c r="D236" s="618" t="s">
        <v>1437</v>
      </c>
      <c r="E236" s="619">
        <v>10</v>
      </c>
      <c r="F236" s="272">
        <v>1076.923</v>
      </c>
      <c r="G236" s="272">
        <v>10769.23</v>
      </c>
      <c r="H236" s="272"/>
      <c r="I236" s="263">
        <v>41836.6308564815</v>
      </c>
      <c r="J236" s="272"/>
      <c r="K236" s="619">
        <v>10</v>
      </c>
      <c r="L236" s="623">
        <v>1087.9076146</v>
      </c>
      <c r="M236" s="623">
        <v>10879</v>
      </c>
      <c r="N236" s="578">
        <v>1.0192929299495</v>
      </c>
      <c r="O236" s="624" t="s">
        <v>517</v>
      </c>
    </row>
    <row r="237" s="242" customFormat="1" customHeight="1" spans="1:15">
      <c r="A237" s="258">
        <v>230</v>
      </c>
      <c r="B237" s="277" t="s">
        <v>1500</v>
      </c>
      <c r="C237" s="618" t="s">
        <v>1235</v>
      </c>
      <c r="D237" s="618" t="s">
        <v>1437</v>
      </c>
      <c r="E237" s="619">
        <v>10</v>
      </c>
      <c r="F237" s="272">
        <v>6.838</v>
      </c>
      <c r="G237" s="272">
        <v>68.38</v>
      </c>
      <c r="H237" s="272"/>
      <c r="I237" s="263">
        <v>41794.6449652778</v>
      </c>
      <c r="J237" s="272"/>
      <c r="K237" s="619">
        <v>10</v>
      </c>
      <c r="L237" s="623">
        <v>6.9077476</v>
      </c>
      <c r="M237" s="623">
        <v>69</v>
      </c>
      <c r="N237" s="578">
        <v>0.906697864872777</v>
      </c>
      <c r="O237" s="624" t="s">
        <v>517</v>
      </c>
    </row>
    <row r="238" s="242" customFormat="1" customHeight="1" spans="1:15">
      <c r="A238" s="258">
        <v>231</v>
      </c>
      <c r="B238" s="277" t="s">
        <v>1501</v>
      </c>
      <c r="C238" s="618" t="s">
        <v>1235</v>
      </c>
      <c r="D238" s="618" t="s">
        <v>1437</v>
      </c>
      <c r="E238" s="619">
        <v>10</v>
      </c>
      <c r="F238" s="272">
        <v>6.838</v>
      </c>
      <c r="G238" s="272">
        <v>68.38</v>
      </c>
      <c r="H238" s="272"/>
      <c r="I238" s="263">
        <v>41794.6449652778</v>
      </c>
      <c r="J238" s="272"/>
      <c r="K238" s="619">
        <v>10</v>
      </c>
      <c r="L238" s="623">
        <v>6.9077476</v>
      </c>
      <c r="M238" s="623">
        <v>69</v>
      </c>
      <c r="N238" s="578">
        <v>0.906697864872777</v>
      </c>
      <c r="O238" s="624" t="s">
        <v>517</v>
      </c>
    </row>
    <row r="239" s="242" customFormat="1" customHeight="1" spans="1:15">
      <c r="A239" s="258">
        <v>232</v>
      </c>
      <c r="B239" s="277" t="s">
        <v>1502</v>
      </c>
      <c r="C239" s="618" t="s">
        <v>1235</v>
      </c>
      <c r="D239" s="618" t="s">
        <v>1437</v>
      </c>
      <c r="E239" s="619">
        <v>10</v>
      </c>
      <c r="F239" s="272">
        <v>8.547</v>
      </c>
      <c r="G239" s="272">
        <v>85.47</v>
      </c>
      <c r="H239" s="272"/>
      <c r="I239" s="263">
        <v>41794.6449652778</v>
      </c>
      <c r="J239" s="272"/>
      <c r="K239" s="619">
        <v>10</v>
      </c>
      <c r="L239" s="623">
        <v>8.6341794</v>
      </c>
      <c r="M239" s="623">
        <v>86</v>
      </c>
      <c r="N239" s="578">
        <v>0.620100620100622</v>
      </c>
      <c r="O239" s="624" t="s">
        <v>517</v>
      </c>
    </row>
    <row r="240" s="242" customFormat="1" customHeight="1" spans="1:15">
      <c r="A240" s="258">
        <v>233</v>
      </c>
      <c r="B240" s="277" t="s">
        <v>1503</v>
      </c>
      <c r="C240" s="618" t="s">
        <v>1243</v>
      </c>
      <c r="D240" s="618" t="s">
        <v>1437</v>
      </c>
      <c r="E240" s="619">
        <v>2</v>
      </c>
      <c r="F240" s="272">
        <v>12.82</v>
      </c>
      <c r="G240" s="272">
        <v>25.64</v>
      </c>
      <c r="H240" s="272"/>
      <c r="I240" s="263">
        <v>41810.6551388889</v>
      </c>
      <c r="J240" s="272"/>
      <c r="K240" s="619">
        <v>2</v>
      </c>
      <c r="L240" s="623">
        <v>12.950764</v>
      </c>
      <c r="M240" s="623">
        <v>25</v>
      </c>
      <c r="N240" s="578">
        <v>-2.49609984399376</v>
      </c>
      <c r="O240" s="624" t="s">
        <v>517</v>
      </c>
    </row>
    <row r="241" s="242" customFormat="1" customHeight="1" spans="1:15">
      <c r="A241" s="258">
        <v>234</v>
      </c>
      <c r="B241" s="277" t="s">
        <v>1504</v>
      </c>
      <c r="C241" s="618" t="s">
        <v>1231</v>
      </c>
      <c r="D241" s="618" t="s">
        <v>1437</v>
      </c>
      <c r="E241" s="619">
        <v>1</v>
      </c>
      <c r="F241" s="272">
        <v>4615.38</v>
      </c>
      <c r="G241" s="272">
        <v>4615.38</v>
      </c>
      <c r="H241" s="272"/>
      <c r="I241" s="263">
        <v>41810.6551388889</v>
      </c>
      <c r="J241" s="272"/>
      <c r="K241" s="619">
        <v>1</v>
      </c>
      <c r="L241" s="623">
        <v>4662.456876</v>
      </c>
      <c r="M241" s="623">
        <v>4662</v>
      </c>
      <c r="N241" s="578">
        <v>1.01010101010101</v>
      </c>
      <c r="O241" s="624" t="s">
        <v>517</v>
      </c>
    </row>
    <row r="242" s="242" customFormat="1" customHeight="1" spans="1:15">
      <c r="A242" s="258">
        <v>235</v>
      </c>
      <c r="B242" s="277" t="s">
        <v>1505</v>
      </c>
      <c r="C242" s="618" t="s">
        <v>1243</v>
      </c>
      <c r="D242" s="618" t="s">
        <v>1229</v>
      </c>
      <c r="E242" s="619">
        <v>1</v>
      </c>
      <c r="F242" s="272">
        <v>6.84</v>
      </c>
      <c r="G242" s="272">
        <v>6.84</v>
      </c>
      <c r="H242" s="272"/>
      <c r="I242" s="263">
        <v>41810.6551388889</v>
      </c>
      <c r="J242" s="272"/>
      <c r="K242" s="619">
        <v>1</v>
      </c>
      <c r="L242" s="623">
        <v>6.909768</v>
      </c>
      <c r="M242" s="623">
        <v>6</v>
      </c>
      <c r="N242" s="578">
        <v>-12.280701754386</v>
      </c>
      <c r="O242" s="624" t="s">
        <v>517</v>
      </c>
    </row>
    <row r="243" s="242" customFormat="1" customHeight="1" spans="1:15">
      <c r="A243" s="258">
        <v>236</v>
      </c>
      <c r="B243" s="277" t="s">
        <v>1506</v>
      </c>
      <c r="C243" s="618" t="s">
        <v>1233</v>
      </c>
      <c r="D243" s="618" t="s">
        <v>1229</v>
      </c>
      <c r="E243" s="619">
        <v>2</v>
      </c>
      <c r="F243" s="272">
        <v>72.65</v>
      </c>
      <c r="G243" s="272">
        <v>145.3</v>
      </c>
      <c r="H243" s="272"/>
      <c r="I243" s="263">
        <v>41794.6449652778</v>
      </c>
      <c r="J243" s="272"/>
      <c r="K243" s="619">
        <v>2</v>
      </c>
      <c r="L243" s="623">
        <v>73.39103</v>
      </c>
      <c r="M243" s="623">
        <v>146</v>
      </c>
      <c r="N243" s="578">
        <v>0.48176187198898</v>
      </c>
      <c r="O243" s="624" t="s">
        <v>517</v>
      </c>
    </row>
    <row r="244" s="242" customFormat="1" customHeight="1" spans="1:15">
      <c r="A244" s="258">
        <v>237</v>
      </c>
      <c r="B244" s="277" t="s">
        <v>1507</v>
      </c>
      <c r="C244" s="618" t="s">
        <v>1231</v>
      </c>
      <c r="D244" s="618" t="s">
        <v>1437</v>
      </c>
      <c r="E244" s="619">
        <v>10</v>
      </c>
      <c r="F244" s="272">
        <v>10.256</v>
      </c>
      <c r="G244" s="272">
        <v>102.56</v>
      </c>
      <c r="H244" s="272"/>
      <c r="I244" s="263">
        <v>41803.637037037</v>
      </c>
      <c r="J244" s="272"/>
      <c r="K244" s="619">
        <v>10</v>
      </c>
      <c r="L244" s="623">
        <v>10.3606112</v>
      </c>
      <c r="M244" s="623">
        <v>103</v>
      </c>
      <c r="N244" s="578">
        <v>0.429017160686425</v>
      </c>
      <c r="O244" s="624" t="s">
        <v>517</v>
      </c>
    </row>
    <row r="245" s="242" customFormat="1" customHeight="1" spans="1:15">
      <c r="A245" s="258">
        <v>238</v>
      </c>
      <c r="B245" s="277" t="s">
        <v>1508</v>
      </c>
      <c r="C245" s="618" t="s">
        <v>1231</v>
      </c>
      <c r="D245" s="618" t="s">
        <v>1437</v>
      </c>
      <c r="E245" s="619">
        <v>5</v>
      </c>
      <c r="F245" s="272">
        <v>141.025714</v>
      </c>
      <c r="G245" s="272">
        <v>705.13</v>
      </c>
      <c r="H245" s="272"/>
      <c r="I245" s="263">
        <v>41723</v>
      </c>
      <c r="J245" s="272"/>
      <c r="K245" s="619">
        <v>5</v>
      </c>
      <c r="L245" s="623">
        <v>142.4641762828</v>
      </c>
      <c r="M245" s="623">
        <v>712</v>
      </c>
      <c r="N245" s="578">
        <v>0.974288429083999</v>
      </c>
      <c r="O245" s="624" t="s">
        <v>517</v>
      </c>
    </row>
    <row r="246" s="242" customFormat="1" customHeight="1" spans="1:15">
      <c r="A246" s="258">
        <v>239</v>
      </c>
      <c r="B246" s="277" t="s">
        <v>1509</v>
      </c>
      <c r="C246" s="618" t="s">
        <v>1317</v>
      </c>
      <c r="D246" s="618" t="s">
        <v>1437</v>
      </c>
      <c r="E246" s="619">
        <v>28</v>
      </c>
      <c r="F246" s="272">
        <v>225.64</v>
      </c>
      <c r="G246" s="272">
        <v>6317.92</v>
      </c>
      <c r="H246" s="272"/>
      <c r="I246" s="263">
        <v>41723</v>
      </c>
      <c r="J246" s="272"/>
      <c r="K246" s="619">
        <v>28</v>
      </c>
      <c r="L246" s="623">
        <v>0</v>
      </c>
      <c r="M246" s="623">
        <v>0</v>
      </c>
      <c r="N246" s="578">
        <v>-100</v>
      </c>
      <c r="O246" s="624" t="s">
        <v>1239</v>
      </c>
    </row>
    <row r="247" s="242" customFormat="1" customHeight="1" spans="1:15">
      <c r="A247" s="258">
        <v>240</v>
      </c>
      <c r="B247" s="277" t="s">
        <v>1510</v>
      </c>
      <c r="C247" s="618" t="s">
        <v>1317</v>
      </c>
      <c r="D247" s="618"/>
      <c r="E247" s="619">
        <v>28</v>
      </c>
      <c r="F247" s="272">
        <v>552.2175</v>
      </c>
      <c r="G247" s="272">
        <v>15462.09</v>
      </c>
      <c r="H247" s="272"/>
      <c r="I247" s="263">
        <v>41717.4752083333</v>
      </c>
      <c r="J247" s="272"/>
      <c r="K247" s="619">
        <v>28</v>
      </c>
      <c r="L247" s="623">
        <v>0</v>
      </c>
      <c r="M247" s="623">
        <v>0</v>
      </c>
      <c r="N247" s="578">
        <v>-100</v>
      </c>
      <c r="O247" s="624" t="s">
        <v>1239</v>
      </c>
    </row>
    <row r="248" s="242" customFormat="1" customHeight="1" spans="1:15">
      <c r="A248" s="258">
        <v>241</v>
      </c>
      <c r="B248" s="277" t="s">
        <v>1511</v>
      </c>
      <c r="C248" s="618" t="s">
        <v>1231</v>
      </c>
      <c r="D248" s="618" t="s">
        <v>1437</v>
      </c>
      <c r="E248" s="619">
        <v>10</v>
      </c>
      <c r="F248" s="272">
        <v>66.667</v>
      </c>
      <c r="G248" s="272">
        <v>666.67</v>
      </c>
      <c r="H248" s="272"/>
      <c r="I248" s="263">
        <v>41723</v>
      </c>
      <c r="J248" s="272"/>
      <c r="K248" s="619">
        <v>10</v>
      </c>
      <c r="L248" s="623">
        <v>67.3470034</v>
      </c>
      <c r="M248" s="623">
        <v>673</v>
      </c>
      <c r="N248" s="578">
        <v>0.949495252523744</v>
      </c>
      <c r="O248" s="624" t="s">
        <v>517</v>
      </c>
    </row>
    <row r="249" s="242" customFormat="1" customHeight="1" spans="1:15">
      <c r="A249" s="258">
        <v>242</v>
      </c>
      <c r="B249" s="277" t="s">
        <v>1512</v>
      </c>
      <c r="C249" s="618" t="s">
        <v>1243</v>
      </c>
      <c r="D249" s="618" t="s">
        <v>1437</v>
      </c>
      <c r="E249" s="619">
        <v>10</v>
      </c>
      <c r="F249" s="272">
        <v>35.9</v>
      </c>
      <c r="G249" s="272">
        <v>359</v>
      </c>
      <c r="H249" s="272"/>
      <c r="I249" s="263">
        <v>41723</v>
      </c>
      <c r="J249" s="272"/>
      <c r="K249" s="619">
        <v>10</v>
      </c>
      <c r="L249" s="623">
        <v>36.26618</v>
      </c>
      <c r="M249" s="623">
        <v>362</v>
      </c>
      <c r="N249" s="578">
        <v>0.835654596100279</v>
      </c>
      <c r="O249" s="624" t="s">
        <v>517</v>
      </c>
    </row>
    <row r="250" s="242" customFormat="1" customHeight="1" spans="1:15">
      <c r="A250" s="258">
        <v>243</v>
      </c>
      <c r="B250" s="277" t="s">
        <v>1513</v>
      </c>
      <c r="C250" s="618" t="s">
        <v>1358</v>
      </c>
      <c r="D250" s="618" t="s">
        <v>1437</v>
      </c>
      <c r="E250" s="619">
        <v>3</v>
      </c>
      <c r="F250" s="272">
        <v>35.675682027</v>
      </c>
      <c r="G250" s="272">
        <v>107.03</v>
      </c>
      <c r="H250" s="272"/>
      <c r="I250" s="263">
        <v>41723</v>
      </c>
      <c r="J250" s="272"/>
      <c r="K250" s="619">
        <v>3</v>
      </c>
      <c r="L250" s="623">
        <v>36.0395739836754</v>
      </c>
      <c r="M250" s="623">
        <v>108</v>
      </c>
      <c r="N250" s="578">
        <v>0.906287956647668</v>
      </c>
      <c r="O250" s="624" t="s">
        <v>517</v>
      </c>
    </row>
    <row r="251" s="242" customFormat="1" customHeight="1" spans="1:15">
      <c r="A251" s="258">
        <v>244</v>
      </c>
      <c r="B251" s="277" t="s">
        <v>1514</v>
      </c>
      <c r="C251" s="618" t="s">
        <v>1358</v>
      </c>
      <c r="D251" s="618" t="s">
        <v>1437</v>
      </c>
      <c r="E251" s="619">
        <v>400</v>
      </c>
      <c r="F251" s="272">
        <v>0.769225</v>
      </c>
      <c r="G251" s="272">
        <v>307.69</v>
      </c>
      <c r="H251" s="272"/>
      <c r="I251" s="263">
        <v>42952.4043287037</v>
      </c>
      <c r="J251" s="272"/>
      <c r="K251" s="619">
        <v>400</v>
      </c>
      <c r="L251" s="623">
        <v>0.777071095</v>
      </c>
      <c r="M251" s="623">
        <v>310</v>
      </c>
      <c r="N251" s="578">
        <v>0.750755630667231</v>
      </c>
      <c r="O251" s="624" t="s">
        <v>517</v>
      </c>
    </row>
    <row r="252" s="242" customFormat="1" customHeight="1" spans="1:15">
      <c r="A252" s="258">
        <v>245</v>
      </c>
      <c r="B252" s="277" t="s">
        <v>1515</v>
      </c>
      <c r="C252" s="618" t="s">
        <v>1516</v>
      </c>
      <c r="D252" s="618" t="s">
        <v>1437</v>
      </c>
      <c r="E252" s="619">
        <v>10</v>
      </c>
      <c r="F252" s="272">
        <v>115.385</v>
      </c>
      <c r="G252" s="272">
        <v>1153.85</v>
      </c>
      <c r="H252" s="272"/>
      <c r="I252" s="263">
        <v>41780</v>
      </c>
      <c r="J252" s="272"/>
      <c r="K252" s="619">
        <v>10</v>
      </c>
      <c r="L252" s="623">
        <v>116.561927</v>
      </c>
      <c r="M252" s="623">
        <v>1165</v>
      </c>
      <c r="N252" s="578">
        <v>0.966330112232967</v>
      </c>
      <c r="O252" s="624" t="s">
        <v>517</v>
      </c>
    </row>
    <row r="253" s="242" customFormat="1" customHeight="1" spans="1:15">
      <c r="A253" s="258">
        <v>246</v>
      </c>
      <c r="B253" s="277" t="s">
        <v>1517</v>
      </c>
      <c r="C253" s="618" t="s">
        <v>1516</v>
      </c>
      <c r="D253" s="618" t="s">
        <v>1437</v>
      </c>
      <c r="E253" s="619">
        <v>49</v>
      </c>
      <c r="F253" s="272">
        <v>72.7691836734694</v>
      </c>
      <c r="G253" s="272">
        <v>3565.69</v>
      </c>
      <c r="H253" s="272"/>
      <c r="I253" s="263">
        <v>41723</v>
      </c>
      <c r="J253" s="272"/>
      <c r="K253" s="619">
        <v>49</v>
      </c>
      <c r="L253" s="623">
        <v>73.5114293469388</v>
      </c>
      <c r="M253" s="623">
        <v>3602</v>
      </c>
      <c r="N253" s="578">
        <v>1.0183162305192</v>
      </c>
      <c r="O253" s="624" t="s">
        <v>517</v>
      </c>
    </row>
    <row r="254" s="242" customFormat="1" customHeight="1" spans="1:15">
      <c r="A254" s="258">
        <v>247</v>
      </c>
      <c r="B254" s="277" t="s">
        <v>1518</v>
      </c>
      <c r="C254" s="618" t="s">
        <v>1459</v>
      </c>
      <c r="D254" s="618" t="s">
        <v>1437</v>
      </c>
      <c r="E254" s="619">
        <v>9</v>
      </c>
      <c r="F254" s="272">
        <v>129.06</v>
      </c>
      <c r="G254" s="272">
        <v>1161.54</v>
      </c>
      <c r="H254" s="272"/>
      <c r="I254" s="263">
        <v>41723</v>
      </c>
      <c r="J254" s="272"/>
      <c r="K254" s="619">
        <v>9</v>
      </c>
      <c r="L254" s="623">
        <v>130.376412</v>
      </c>
      <c r="M254" s="623">
        <v>1173</v>
      </c>
      <c r="N254" s="578">
        <v>0.986621209773235</v>
      </c>
      <c r="O254" s="624" t="s">
        <v>517</v>
      </c>
    </row>
    <row r="255" s="242" customFormat="1" customHeight="1" spans="1:15">
      <c r="A255" s="258">
        <v>248</v>
      </c>
      <c r="B255" s="277" t="s">
        <v>1519</v>
      </c>
      <c r="C255" s="618" t="s">
        <v>1516</v>
      </c>
      <c r="D255" s="618" t="s">
        <v>1437</v>
      </c>
      <c r="E255" s="619">
        <v>41</v>
      </c>
      <c r="F255" s="272">
        <v>131</v>
      </c>
      <c r="G255" s="272">
        <v>5371</v>
      </c>
      <c r="H255" s="272"/>
      <c r="I255" s="263">
        <v>41723</v>
      </c>
      <c r="J255" s="272"/>
      <c r="K255" s="619">
        <v>41</v>
      </c>
      <c r="L255" s="623">
        <v>132.3362</v>
      </c>
      <c r="M255" s="623">
        <v>5425</v>
      </c>
      <c r="N255" s="578">
        <v>1.00539936697077</v>
      </c>
      <c r="O255" s="624" t="s">
        <v>517</v>
      </c>
    </row>
    <row r="256" s="242" customFormat="1" customHeight="1" spans="1:15">
      <c r="A256" s="258">
        <v>249</v>
      </c>
      <c r="B256" s="277" t="s">
        <v>1520</v>
      </c>
      <c r="C256" s="618" t="s">
        <v>1231</v>
      </c>
      <c r="D256" s="618" t="s">
        <v>1437</v>
      </c>
      <c r="E256" s="619">
        <v>1</v>
      </c>
      <c r="F256" s="272">
        <v>446.15</v>
      </c>
      <c r="G256" s="272">
        <v>446.15</v>
      </c>
      <c r="H256" s="272"/>
      <c r="I256" s="263">
        <v>41803.637037037</v>
      </c>
      <c r="J256" s="272"/>
      <c r="K256" s="619">
        <v>1</v>
      </c>
      <c r="L256" s="623">
        <v>450.70073</v>
      </c>
      <c r="M256" s="623">
        <v>450</v>
      </c>
      <c r="N256" s="578">
        <v>0.862938473607536</v>
      </c>
      <c r="O256" s="624" t="s">
        <v>517</v>
      </c>
    </row>
    <row r="257" s="242" customFormat="1" customHeight="1" spans="1:15">
      <c r="A257" s="258">
        <v>250</v>
      </c>
      <c r="B257" s="277" t="s">
        <v>1521</v>
      </c>
      <c r="C257" s="618" t="s">
        <v>1233</v>
      </c>
      <c r="D257" s="618" t="s">
        <v>1229</v>
      </c>
      <c r="E257" s="619">
        <v>1</v>
      </c>
      <c r="F257" s="272">
        <v>2564.1</v>
      </c>
      <c r="G257" s="272">
        <v>2564.1</v>
      </c>
      <c r="H257" s="272"/>
      <c r="I257" s="263">
        <v>41723</v>
      </c>
      <c r="J257" s="272"/>
      <c r="K257" s="619">
        <v>1</v>
      </c>
      <c r="L257" s="623">
        <v>130</v>
      </c>
      <c r="M257" s="623">
        <v>130</v>
      </c>
      <c r="N257" s="578">
        <v>-94.9299949299949</v>
      </c>
      <c r="O257" s="624" t="s">
        <v>1325</v>
      </c>
    </row>
    <row r="258" s="242" customFormat="1" customHeight="1" spans="1:15">
      <c r="A258" s="258">
        <v>251</v>
      </c>
      <c r="B258" s="277" t="s">
        <v>1522</v>
      </c>
      <c r="C258" s="618" t="s">
        <v>1231</v>
      </c>
      <c r="D258" s="618" t="s">
        <v>1437</v>
      </c>
      <c r="E258" s="619">
        <v>900</v>
      </c>
      <c r="F258" s="272">
        <v>0.0341777777777778</v>
      </c>
      <c r="G258" s="272">
        <v>30.76</v>
      </c>
      <c r="H258" s="272"/>
      <c r="I258" s="263">
        <v>41723</v>
      </c>
      <c r="J258" s="272"/>
      <c r="K258" s="619">
        <v>900</v>
      </c>
      <c r="L258" s="623">
        <v>0.0345263911111111</v>
      </c>
      <c r="M258" s="623">
        <v>31</v>
      </c>
      <c r="N258" s="578">
        <v>0.780234070221061</v>
      </c>
      <c r="O258" s="624" t="s">
        <v>517</v>
      </c>
    </row>
    <row r="259" s="242" customFormat="1" customHeight="1" spans="1:15">
      <c r="A259" s="258">
        <v>252</v>
      </c>
      <c r="B259" s="277" t="s">
        <v>1523</v>
      </c>
      <c r="C259" s="618" t="s">
        <v>1516</v>
      </c>
      <c r="D259" s="618" t="s">
        <v>1437</v>
      </c>
      <c r="E259" s="619">
        <v>2</v>
      </c>
      <c r="F259" s="272">
        <v>153.845</v>
      </c>
      <c r="G259" s="272">
        <v>307.69</v>
      </c>
      <c r="H259" s="272"/>
      <c r="I259" s="263">
        <v>41782.6813888889</v>
      </c>
      <c r="J259" s="272"/>
      <c r="K259" s="619">
        <v>2</v>
      </c>
      <c r="L259" s="623">
        <v>155.414219</v>
      </c>
      <c r="M259" s="623">
        <v>310</v>
      </c>
      <c r="N259" s="578">
        <v>0.750755630667231</v>
      </c>
      <c r="O259" s="624" t="s">
        <v>517</v>
      </c>
    </row>
    <row r="260" s="242" customFormat="1" customHeight="1" spans="1:15">
      <c r="A260" s="258">
        <v>253</v>
      </c>
      <c r="B260" s="277" t="s">
        <v>1524</v>
      </c>
      <c r="C260" s="618" t="s">
        <v>1238</v>
      </c>
      <c r="D260" s="618" t="s">
        <v>1437</v>
      </c>
      <c r="E260" s="619">
        <v>2</v>
      </c>
      <c r="F260" s="272">
        <v>30085.47</v>
      </c>
      <c r="G260" s="272">
        <v>60170.94</v>
      </c>
      <c r="H260" s="272"/>
      <c r="I260" s="263">
        <v>41807.4678935185</v>
      </c>
      <c r="J260" s="272"/>
      <c r="K260" s="619">
        <v>2</v>
      </c>
      <c r="L260" s="623">
        <v>30392.341794</v>
      </c>
      <c r="M260" s="623">
        <v>60784</v>
      </c>
      <c r="N260" s="578">
        <v>1.01886392334904</v>
      </c>
      <c r="O260" s="624" t="s">
        <v>517</v>
      </c>
    </row>
    <row r="261" s="242" customFormat="1" customHeight="1" spans="1:15">
      <c r="A261" s="258">
        <v>254</v>
      </c>
      <c r="B261" s="277" t="s">
        <v>1525</v>
      </c>
      <c r="C261" s="618" t="s">
        <v>1250</v>
      </c>
      <c r="D261" s="618" t="s">
        <v>1437</v>
      </c>
      <c r="E261" s="619">
        <v>76</v>
      </c>
      <c r="F261" s="272">
        <v>27.6</v>
      </c>
      <c r="G261" s="272">
        <v>2097.6</v>
      </c>
      <c r="H261" s="272"/>
      <c r="I261" s="263">
        <v>41723</v>
      </c>
      <c r="J261" s="272"/>
      <c r="K261" s="619">
        <v>76</v>
      </c>
      <c r="L261" s="623">
        <v>0</v>
      </c>
      <c r="M261" s="623">
        <v>0</v>
      </c>
      <c r="N261" s="578">
        <v>-100</v>
      </c>
      <c r="O261" s="624" t="s">
        <v>1259</v>
      </c>
    </row>
    <row r="262" s="242" customFormat="1" customHeight="1" spans="1:15">
      <c r="A262" s="258">
        <v>255</v>
      </c>
      <c r="B262" s="277" t="s">
        <v>1526</v>
      </c>
      <c r="C262" s="618" t="s">
        <v>1233</v>
      </c>
      <c r="D262" s="618" t="s">
        <v>1437</v>
      </c>
      <c r="E262" s="619">
        <v>1</v>
      </c>
      <c r="F262" s="272">
        <v>2576</v>
      </c>
      <c r="G262" s="272">
        <v>2576</v>
      </c>
      <c r="H262" s="272"/>
      <c r="I262" s="263">
        <v>41723</v>
      </c>
      <c r="J262" s="272"/>
      <c r="K262" s="619">
        <v>1</v>
      </c>
      <c r="L262" s="623">
        <v>206</v>
      </c>
      <c r="M262" s="623">
        <v>206</v>
      </c>
      <c r="N262" s="578">
        <v>-92.0031055900621</v>
      </c>
      <c r="O262" s="624" t="s">
        <v>1259</v>
      </c>
    </row>
    <row r="263" s="242" customFormat="1" customHeight="1" spans="1:15">
      <c r="A263" s="258">
        <v>256</v>
      </c>
      <c r="B263" s="277" t="s">
        <v>1527</v>
      </c>
      <c r="C263" s="618" t="s">
        <v>1233</v>
      </c>
      <c r="D263" s="618" t="s">
        <v>1437</v>
      </c>
      <c r="E263" s="619">
        <v>2</v>
      </c>
      <c r="F263" s="272">
        <v>1424</v>
      </c>
      <c r="G263" s="272">
        <v>2848</v>
      </c>
      <c r="H263" s="272"/>
      <c r="I263" s="263">
        <v>41723</v>
      </c>
      <c r="J263" s="272"/>
      <c r="K263" s="619">
        <v>1</v>
      </c>
      <c r="L263" s="623">
        <v>70</v>
      </c>
      <c r="M263" s="623">
        <v>70</v>
      </c>
      <c r="N263" s="578">
        <v>-97.5421348314607</v>
      </c>
      <c r="O263" s="624" t="s">
        <v>1270</v>
      </c>
    </row>
    <row r="264" s="242" customFormat="1" customHeight="1" spans="1:15">
      <c r="A264" s="258">
        <v>257</v>
      </c>
      <c r="B264" s="277" t="s">
        <v>1528</v>
      </c>
      <c r="C264" s="618" t="s">
        <v>1233</v>
      </c>
      <c r="D264" s="618" t="s">
        <v>1437</v>
      </c>
      <c r="E264" s="619">
        <v>2</v>
      </c>
      <c r="F264" s="272">
        <v>960</v>
      </c>
      <c r="G264" s="272">
        <v>1920</v>
      </c>
      <c r="H264" s="272"/>
      <c r="I264" s="263">
        <v>41723</v>
      </c>
      <c r="J264" s="272"/>
      <c r="K264" s="619">
        <v>2</v>
      </c>
      <c r="L264" s="623">
        <v>96</v>
      </c>
      <c r="M264" s="623">
        <v>192</v>
      </c>
      <c r="N264" s="578">
        <v>-90</v>
      </c>
      <c r="O264" s="624" t="s">
        <v>1259</v>
      </c>
    </row>
    <row r="265" s="242" customFormat="1" customHeight="1" spans="1:15">
      <c r="A265" s="258">
        <v>258</v>
      </c>
      <c r="B265" s="277" t="s">
        <v>1529</v>
      </c>
      <c r="C265" s="618" t="s">
        <v>1228</v>
      </c>
      <c r="D265" s="618" t="s">
        <v>1437</v>
      </c>
      <c r="E265" s="619">
        <v>117</v>
      </c>
      <c r="F265" s="272">
        <v>380</v>
      </c>
      <c r="G265" s="272">
        <v>44460</v>
      </c>
      <c r="H265" s="272"/>
      <c r="I265" s="263">
        <v>41723</v>
      </c>
      <c r="J265" s="272"/>
      <c r="K265" s="619">
        <v>117</v>
      </c>
      <c r="L265" s="623">
        <v>38</v>
      </c>
      <c r="M265" s="623">
        <v>4446</v>
      </c>
      <c r="N265" s="578">
        <v>-90</v>
      </c>
      <c r="O265" s="624" t="s">
        <v>1259</v>
      </c>
    </row>
    <row r="266" s="242" customFormat="1" customHeight="1" spans="1:15">
      <c r="A266" s="258">
        <v>259</v>
      </c>
      <c r="B266" s="277" t="s">
        <v>1530</v>
      </c>
      <c r="C266" s="618" t="s">
        <v>1228</v>
      </c>
      <c r="D266" s="618" t="s">
        <v>1437</v>
      </c>
      <c r="E266" s="619">
        <v>3</v>
      </c>
      <c r="F266" s="272">
        <v>480</v>
      </c>
      <c r="G266" s="272">
        <v>1440</v>
      </c>
      <c r="H266" s="272"/>
      <c r="I266" s="263">
        <v>41723</v>
      </c>
      <c r="J266" s="272"/>
      <c r="K266" s="619">
        <v>3</v>
      </c>
      <c r="L266" s="623">
        <v>48</v>
      </c>
      <c r="M266" s="623">
        <v>144</v>
      </c>
      <c r="N266" s="578">
        <v>-90</v>
      </c>
      <c r="O266" s="624" t="s">
        <v>1259</v>
      </c>
    </row>
    <row r="267" s="242" customFormat="1" customHeight="1" spans="1:15">
      <c r="A267" s="258">
        <v>260</v>
      </c>
      <c r="B267" s="277" t="s">
        <v>1531</v>
      </c>
      <c r="C267" s="618" t="s">
        <v>1233</v>
      </c>
      <c r="D267" s="618" t="s">
        <v>1437</v>
      </c>
      <c r="E267" s="619">
        <v>3</v>
      </c>
      <c r="F267" s="272">
        <v>800</v>
      </c>
      <c r="G267" s="272">
        <v>2400</v>
      </c>
      <c r="H267" s="272"/>
      <c r="I267" s="263">
        <v>41723</v>
      </c>
      <c r="J267" s="272"/>
      <c r="K267" s="619">
        <v>2</v>
      </c>
      <c r="L267" s="623">
        <v>80</v>
      </c>
      <c r="M267" s="623">
        <v>160</v>
      </c>
      <c r="N267" s="578">
        <v>-93.3333333333333</v>
      </c>
      <c r="O267" s="624" t="s">
        <v>1270</v>
      </c>
    </row>
    <row r="268" s="242" customFormat="1" customHeight="1" spans="1:15">
      <c r="A268" s="258">
        <v>261</v>
      </c>
      <c r="B268" s="277" t="s">
        <v>1532</v>
      </c>
      <c r="C268" s="618" t="s">
        <v>1231</v>
      </c>
      <c r="D268" s="618" t="s">
        <v>1437</v>
      </c>
      <c r="E268" s="619">
        <v>2</v>
      </c>
      <c r="F268" s="272">
        <v>620</v>
      </c>
      <c r="G268" s="272">
        <v>1240</v>
      </c>
      <c r="H268" s="272"/>
      <c r="I268" s="263">
        <v>41723</v>
      </c>
      <c r="J268" s="272"/>
      <c r="K268" s="619">
        <v>2</v>
      </c>
      <c r="L268" s="623">
        <v>50</v>
      </c>
      <c r="M268" s="623">
        <v>100</v>
      </c>
      <c r="N268" s="578">
        <v>-91.9354838709677</v>
      </c>
      <c r="O268" s="624" t="s">
        <v>1259</v>
      </c>
    </row>
    <row r="269" s="242" customFormat="1" customHeight="1" spans="1:15">
      <c r="A269" s="258">
        <v>262</v>
      </c>
      <c r="B269" s="277" t="s">
        <v>1533</v>
      </c>
      <c r="C269" s="618" t="s">
        <v>1233</v>
      </c>
      <c r="D269" s="618" t="s">
        <v>1437</v>
      </c>
      <c r="E269" s="619">
        <v>1</v>
      </c>
      <c r="F269" s="272">
        <v>1320</v>
      </c>
      <c r="G269" s="272">
        <v>1320</v>
      </c>
      <c r="H269" s="272"/>
      <c r="I269" s="263">
        <v>41723</v>
      </c>
      <c r="J269" s="272"/>
      <c r="K269" s="619">
        <v>1</v>
      </c>
      <c r="L269" s="623">
        <v>132</v>
      </c>
      <c r="M269" s="623">
        <v>132</v>
      </c>
      <c r="N269" s="578">
        <v>-90</v>
      </c>
      <c r="O269" s="624" t="s">
        <v>1259</v>
      </c>
    </row>
    <row r="270" s="242" customFormat="1" customHeight="1" spans="1:15">
      <c r="A270" s="258">
        <v>263</v>
      </c>
      <c r="B270" s="277" t="s">
        <v>1534</v>
      </c>
      <c r="C270" s="618" t="s">
        <v>1516</v>
      </c>
      <c r="D270" s="618" t="s">
        <v>1437</v>
      </c>
      <c r="E270" s="619">
        <v>20</v>
      </c>
      <c r="F270" s="272">
        <v>260</v>
      </c>
      <c r="G270" s="272">
        <v>5200</v>
      </c>
      <c r="H270" s="272"/>
      <c r="I270" s="263">
        <v>41723</v>
      </c>
      <c r="J270" s="272"/>
      <c r="K270" s="619">
        <v>20</v>
      </c>
      <c r="L270" s="623">
        <v>10</v>
      </c>
      <c r="M270" s="623">
        <v>200</v>
      </c>
      <c r="N270" s="578">
        <v>-96.1538461538462</v>
      </c>
      <c r="O270" s="624" t="s">
        <v>1259</v>
      </c>
    </row>
    <row r="271" s="242" customFormat="1" customHeight="1" spans="1:15">
      <c r="A271" s="258">
        <v>264</v>
      </c>
      <c r="B271" s="277" t="s">
        <v>1535</v>
      </c>
      <c r="C271" s="618" t="s">
        <v>1250</v>
      </c>
      <c r="D271" s="618" t="s">
        <v>1437</v>
      </c>
      <c r="E271" s="619">
        <v>498</v>
      </c>
      <c r="F271" s="272">
        <v>3</v>
      </c>
      <c r="G271" s="272">
        <v>1494</v>
      </c>
      <c r="H271" s="272"/>
      <c r="I271" s="263">
        <v>41723</v>
      </c>
      <c r="J271" s="272"/>
      <c r="K271" s="619">
        <v>498</v>
      </c>
      <c r="L271" s="623">
        <v>0</v>
      </c>
      <c r="M271" s="623">
        <v>0</v>
      </c>
      <c r="N271" s="578">
        <v>-100</v>
      </c>
      <c r="O271" s="624" t="s">
        <v>1259</v>
      </c>
    </row>
    <row r="272" s="242" customFormat="1" customHeight="1" spans="1:15">
      <c r="A272" s="258">
        <v>265</v>
      </c>
      <c r="B272" s="277" t="s">
        <v>1536</v>
      </c>
      <c r="C272" s="618" t="s">
        <v>1376</v>
      </c>
      <c r="D272" s="618" t="s">
        <v>1437</v>
      </c>
      <c r="E272" s="619">
        <v>30</v>
      </c>
      <c r="F272" s="272">
        <v>15</v>
      </c>
      <c r="G272" s="272">
        <v>450</v>
      </c>
      <c r="H272" s="272"/>
      <c r="I272" s="263">
        <v>41723</v>
      </c>
      <c r="J272" s="272"/>
      <c r="K272" s="619">
        <v>30</v>
      </c>
      <c r="L272" s="623">
        <v>2</v>
      </c>
      <c r="M272" s="623">
        <v>60</v>
      </c>
      <c r="N272" s="578">
        <v>-86.6666666666667</v>
      </c>
      <c r="O272" s="624" t="s">
        <v>1259</v>
      </c>
    </row>
    <row r="273" s="242" customFormat="1" customHeight="1" spans="1:15">
      <c r="A273" s="258">
        <v>266</v>
      </c>
      <c r="B273" s="277" t="s">
        <v>1537</v>
      </c>
      <c r="C273" s="618" t="s">
        <v>1231</v>
      </c>
      <c r="D273" s="618" t="s">
        <v>1437</v>
      </c>
      <c r="E273" s="619">
        <v>3</v>
      </c>
      <c r="F273" s="272">
        <v>45</v>
      </c>
      <c r="G273" s="272">
        <v>135</v>
      </c>
      <c r="H273" s="272"/>
      <c r="I273" s="263">
        <v>41723</v>
      </c>
      <c r="J273" s="272"/>
      <c r="K273" s="619">
        <v>3</v>
      </c>
      <c r="L273" s="623">
        <v>5</v>
      </c>
      <c r="M273" s="623">
        <v>15</v>
      </c>
      <c r="N273" s="578">
        <v>-88.8888888888889</v>
      </c>
      <c r="O273" s="624" t="s">
        <v>1259</v>
      </c>
    </row>
    <row r="274" s="242" customFormat="1" customHeight="1" spans="1:15">
      <c r="A274" s="258">
        <v>267</v>
      </c>
      <c r="B274" s="277" t="s">
        <v>1538</v>
      </c>
      <c r="C274" s="618" t="s">
        <v>1539</v>
      </c>
      <c r="D274" s="618" t="s">
        <v>1437</v>
      </c>
      <c r="E274" s="619">
        <v>7</v>
      </c>
      <c r="F274" s="272">
        <v>10</v>
      </c>
      <c r="G274" s="272">
        <v>70</v>
      </c>
      <c r="H274" s="272"/>
      <c r="I274" s="263">
        <v>41723</v>
      </c>
      <c r="J274" s="272"/>
      <c r="K274" s="619">
        <v>7</v>
      </c>
      <c r="L274" s="623">
        <v>0</v>
      </c>
      <c r="M274" s="623">
        <v>0</v>
      </c>
      <c r="N274" s="578">
        <v>-100</v>
      </c>
      <c r="O274" s="624" t="s">
        <v>1259</v>
      </c>
    </row>
    <row r="275" s="242" customFormat="1" customHeight="1" spans="1:15">
      <c r="A275" s="258">
        <v>268</v>
      </c>
      <c r="B275" s="277" t="s">
        <v>1540</v>
      </c>
      <c r="C275" s="618" t="s">
        <v>1459</v>
      </c>
      <c r="D275" s="618" t="s">
        <v>1437</v>
      </c>
      <c r="E275" s="619">
        <v>20</v>
      </c>
      <c r="F275" s="272">
        <v>50</v>
      </c>
      <c r="G275" s="272">
        <v>1000</v>
      </c>
      <c r="H275" s="272"/>
      <c r="I275" s="263">
        <v>41723</v>
      </c>
      <c r="J275" s="272"/>
      <c r="K275" s="619">
        <v>20</v>
      </c>
      <c r="L275" s="623">
        <v>0</v>
      </c>
      <c r="M275" s="623">
        <v>0</v>
      </c>
      <c r="N275" s="578">
        <v>-100</v>
      </c>
      <c r="O275" s="624" t="s">
        <v>1259</v>
      </c>
    </row>
    <row r="276" s="242" customFormat="1" customHeight="1" spans="1:15">
      <c r="A276" s="258">
        <v>269</v>
      </c>
      <c r="B276" s="277" t="s">
        <v>1541</v>
      </c>
      <c r="C276" s="618" t="s">
        <v>1233</v>
      </c>
      <c r="D276" s="618" t="s">
        <v>1229</v>
      </c>
      <c r="E276" s="619">
        <v>1</v>
      </c>
      <c r="F276" s="272">
        <v>3000</v>
      </c>
      <c r="G276" s="272">
        <v>3000</v>
      </c>
      <c r="H276" s="272"/>
      <c r="I276" s="263">
        <v>41723</v>
      </c>
      <c r="J276" s="272"/>
      <c r="K276" s="619">
        <v>1</v>
      </c>
      <c r="L276" s="623">
        <v>300</v>
      </c>
      <c r="M276" s="623">
        <v>300</v>
      </c>
      <c r="N276" s="578">
        <v>-90</v>
      </c>
      <c r="O276" s="624" t="s">
        <v>1259</v>
      </c>
    </row>
    <row r="277" s="242" customFormat="1" customHeight="1" spans="1:15">
      <c r="A277" s="258">
        <v>270</v>
      </c>
      <c r="B277" s="277" t="s">
        <v>1542</v>
      </c>
      <c r="C277" s="618" t="s">
        <v>1231</v>
      </c>
      <c r="D277" s="618" t="s">
        <v>1437</v>
      </c>
      <c r="E277" s="619">
        <v>1</v>
      </c>
      <c r="F277" s="272">
        <v>90</v>
      </c>
      <c r="G277" s="272">
        <v>90</v>
      </c>
      <c r="H277" s="272"/>
      <c r="I277" s="263">
        <v>41723</v>
      </c>
      <c r="J277" s="272"/>
      <c r="K277" s="619">
        <v>1</v>
      </c>
      <c r="L277" s="623">
        <v>9</v>
      </c>
      <c r="M277" s="623">
        <v>9</v>
      </c>
      <c r="N277" s="578">
        <v>-90</v>
      </c>
      <c r="O277" s="624" t="s">
        <v>1259</v>
      </c>
    </row>
    <row r="278" s="242" customFormat="1" customHeight="1" spans="1:15">
      <c r="A278" s="258">
        <v>271</v>
      </c>
      <c r="B278" s="277" t="s">
        <v>1543</v>
      </c>
      <c r="C278" s="618" t="s">
        <v>1268</v>
      </c>
      <c r="D278" s="618" t="s">
        <v>1437</v>
      </c>
      <c r="E278" s="619">
        <v>18</v>
      </c>
      <c r="F278" s="272">
        <v>1600</v>
      </c>
      <c r="G278" s="272">
        <v>28800</v>
      </c>
      <c r="H278" s="272"/>
      <c r="I278" s="263">
        <v>41723</v>
      </c>
      <c r="J278" s="272"/>
      <c r="K278" s="619">
        <v>18</v>
      </c>
      <c r="L278" s="623">
        <v>160</v>
      </c>
      <c r="M278" s="623">
        <v>2880</v>
      </c>
      <c r="N278" s="578">
        <v>-90</v>
      </c>
      <c r="O278" s="624" t="s">
        <v>1259</v>
      </c>
    </row>
    <row r="279" s="242" customFormat="1" customHeight="1" spans="1:15">
      <c r="A279" s="258">
        <v>272</v>
      </c>
      <c r="B279" s="277" t="s">
        <v>1544</v>
      </c>
      <c r="C279" s="618" t="s">
        <v>1233</v>
      </c>
      <c r="D279" s="618" t="s">
        <v>1229</v>
      </c>
      <c r="E279" s="619">
        <v>1</v>
      </c>
      <c r="F279" s="272">
        <v>780</v>
      </c>
      <c r="G279" s="272">
        <v>780</v>
      </c>
      <c r="H279" s="272"/>
      <c r="I279" s="263">
        <v>41723</v>
      </c>
      <c r="J279" s="272"/>
      <c r="K279" s="619">
        <v>1</v>
      </c>
      <c r="L279" s="623">
        <v>78</v>
      </c>
      <c r="M279" s="623">
        <v>78</v>
      </c>
      <c r="N279" s="578">
        <v>-90</v>
      </c>
      <c r="O279" s="624" t="s">
        <v>1259</v>
      </c>
    </row>
    <row r="280" s="242" customFormat="1" customHeight="1" spans="1:15">
      <c r="A280" s="258">
        <v>273</v>
      </c>
      <c r="B280" s="277" t="s">
        <v>1545</v>
      </c>
      <c r="C280" s="618" t="s">
        <v>1231</v>
      </c>
      <c r="D280" s="618" t="s">
        <v>1229</v>
      </c>
      <c r="E280" s="619">
        <v>3</v>
      </c>
      <c r="F280" s="272">
        <v>20</v>
      </c>
      <c r="G280" s="272">
        <v>60</v>
      </c>
      <c r="H280" s="272"/>
      <c r="I280" s="263">
        <v>41723</v>
      </c>
      <c r="J280" s="272"/>
      <c r="K280" s="619">
        <v>0</v>
      </c>
      <c r="L280" s="623"/>
      <c r="M280" s="623"/>
      <c r="N280" s="578">
        <v>-100</v>
      </c>
      <c r="O280" s="624" t="s">
        <v>1546</v>
      </c>
    </row>
    <row r="281" s="242" customFormat="1" customHeight="1" spans="1:15">
      <c r="A281" s="258">
        <v>274</v>
      </c>
      <c r="B281" s="277" t="s">
        <v>1547</v>
      </c>
      <c r="C281" s="618" t="s">
        <v>1231</v>
      </c>
      <c r="D281" s="618" t="s">
        <v>1437</v>
      </c>
      <c r="E281" s="619">
        <v>1</v>
      </c>
      <c r="F281" s="272">
        <v>240</v>
      </c>
      <c r="G281" s="272">
        <v>240</v>
      </c>
      <c r="H281" s="272"/>
      <c r="I281" s="263">
        <v>41723</v>
      </c>
      <c r="J281" s="272"/>
      <c r="K281" s="619">
        <v>1</v>
      </c>
      <c r="L281" s="623">
        <v>24</v>
      </c>
      <c r="M281" s="623">
        <v>24</v>
      </c>
      <c r="N281" s="578">
        <v>-90</v>
      </c>
      <c r="O281" s="624" t="s">
        <v>1259</v>
      </c>
    </row>
    <row r="282" s="242" customFormat="1" customHeight="1" spans="1:15">
      <c r="A282" s="258">
        <v>275</v>
      </c>
      <c r="B282" s="277" t="s">
        <v>1548</v>
      </c>
      <c r="C282" s="618" t="s">
        <v>1231</v>
      </c>
      <c r="D282" s="618" t="s">
        <v>1229</v>
      </c>
      <c r="E282" s="619">
        <v>1</v>
      </c>
      <c r="F282" s="272">
        <v>300</v>
      </c>
      <c r="G282" s="272">
        <v>300</v>
      </c>
      <c r="H282" s="272"/>
      <c r="I282" s="263">
        <v>41723</v>
      </c>
      <c r="J282" s="272"/>
      <c r="K282" s="619">
        <v>1</v>
      </c>
      <c r="L282" s="623">
        <v>30</v>
      </c>
      <c r="M282" s="623">
        <v>30</v>
      </c>
      <c r="N282" s="578">
        <v>-90</v>
      </c>
      <c r="O282" s="624" t="s">
        <v>1259</v>
      </c>
    </row>
    <row r="283" s="242" customFormat="1" customHeight="1" spans="1:15">
      <c r="A283" s="258">
        <v>276</v>
      </c>
      <c r="B283" s="277" t="s">
        <v>1549</v>
      </c>
      <c r="C283" s="618" t="s">
        <v>1231</v>
      </c>
      <c r="D283" s="618" t="s">
        <v>1229</v>
      </c>
      <c r="E283" s="619">
        <v>2</v>
      </c>
      <c r="F283" s="272">
        <v>300</v>
      </c>
      <c r="G283" s="272">
        <v>600</v>
      </c>
      <c r="H283" s="272"/>
      <c r="I283" s="263">
        <v>41723</v>
      </c>
      <c r="J283" s="272"/>
      <c r="K283" s="619">
        <v>0</v>
      </c>
      <c r="L283" s="623"/>
      <c r="M283" s="623"/>
      <c r="N283" s="578">
        <v>-100</v>
      </c>
      <c r="O283" s="624" t="s">
        <v>1550</v>
      </c>
    </row>
    <row r="284" s="242" customFormat="1" customHeight="1" spans="1:15">
      <c r="A284" s="258">
        <v>277</v>
      </c>
      <c r="B284" s="277" t="s">
        <v>1551</v>
      </c>
      <c r="C284" s="618" t="s">
        <v>1552</v>
      </c>
      <c r="D284" s="618" t="s">
        <v>1437</v>
      </c>
      <c r="E284" s="619">
        <v>1</v>
      </c>
      <c r="F284" s="272">
        <v>14102.56</v>
      </c>
      <c r="G284" s="272">
        <v>14102.56</v>
      </c>
      <c r="H284" s="272"/>
      <c r="I284" s="263">
        <v>41796.3988773148</v>
      </c>
      <c r="J284" s="272"/>
      <c r="K284" s="619">
        <v>1</v>
      </c>
      <c r="L284" s="623">
        <v>14246.406112</v>
      </c>
      <c r="M284" s="623">
        <v>14246</v>
      </c>
      <c r="N284" s="578">
        <v>1.01712029588954</v>
      </c>
      <c r="O284" s="624" t="s">
        <v>517</v>
      </c>
    </row>
    <row r="285" s="242" customFormat="1" customHeight="1" spans="1:15">
      <c r="A285" s="258">
        <v>278</v>
      </c>
      <c r="B285" s="277" t="s">
        <v>1553</v>
      </c>
      <c r="C285" s="618" t="s">
        <v>1231</v>
      </c>
      <c r="D285" s="618" t="s">
        <v>1437</v>
      </c>
      <c r="E285" s="619">
        <v>5</v>
      </c>
      <c r="F285" s="272">
        <v>384.616</v>
      </c>
      <c r="G285" s="272">
        <v>1923.08</v>
      </c>
      <c r="H285" s="272"/>
      <c r="I285" s="263">
        <v>41723</v>
      </c>
      <c r="J285" s="272"/>
      <c r="K285" s="619">
        <v>5</v>
      </c>
      <c r="L285" s="623">
        <v>388.5390832</v>
      </c>
      <c r="M285" s="623">
        <v>1942</v>
      </c>
      <c r="N285" s="578">
        <v>0.983838425858522</v>
      </c>
      <c r="O285" s="624" t="s">
        <v>517</v>
      </c>
    </row>
    <row r="286" s="242" customFormat="1" customHeight="1" spans="1:15">
      <c r="A286" s="258">
        <v>279</v>
      </c>
      <c r="B286" s="277" t="s">
        <v>1554</v>
      </c>
      <c r="C286" s="618" t="s">
        <v>1250</v>
      </c>
      <c r="D286" s="618" t="s">
        <v>1437</v>
      </c>
      <c r="E286" s="619">
        <v>600</v>
      </c>
      <c r="F286" s="272">
        <v>6.5812</v>
      </c>
      <c r="G286" s="272">
        <v>3948.72</v>
      </c>
      <c r="H286" s="272"/>
      <c r="I286" s="263">
        <v>41723</v>
      </c>
      <c r="J286" s="272"/>
      <c r="K286" s="619">
        <v>600</v>
      </c>
      <c r="L286" s="623">
        <v>6.64832824</v>
      </c>
      <c r="M286" s="623">
        <v>3988</v>
      </c>
      <c r="N286" s="578">
        <v>0.994752729998587</v>
      </c>
      <c r="O286" s="624" t="s">
        <v>517</v>
      </c>
    </row>
    <row r="287" s="242" customFormat="1" customHeight="1" spans="1:15">
      <c r="A287" s="258">
        <v>280</v>
      </c>
      <c r="B287" s="277" t="s">
        <v>1555</v>
      </c>
      <c r="C287" s="618" t="s">
        <v>1225</v>
      </c>
      <c r="D287" s="618" t="s">
        <v>1437</v>
      </c>
      <c r="E287" s="619">
        <v>120</v>
      </c>
      <c r="F287" s="272">
        <v>17</v>
      </c>
      <c r="G287" s="272">
        <v>2040</v>
      </c>
      <c r="H287" s="272"/>
      <c r="I287" s="263">
        <v>41723</v>
      </c>
      <c r="J287" s="272"/>
      <c r="K287" s="619">
        <v>120</v>
      </c>
      <c r="L287" s="623">
        <v>0</v>
      </c>
      <c r="M287" s="623">
        <v>0</v>
      </c>
      <c r="N287" s="578">
        <v>-100</v>
      </c>
      <c r="O287" s="624" t="s">
        <v>1239</v>
      </c>
    </row>
    <row r="288" s="242" customFormat="1" customHeight="1" spans="1:15">
      <c r="A288" s="258">
        <v>281</v>
      </c>
      <c r="B288" s="277" t="s">
        <v>1556</v>
      </c>
      <c r="C288" s="618" t="s">
        <v>1250</v>
      </c>
      <c r="D288" s="618" t="s">
        <v>1437</v>
      </c>
      <c r="E288" s="619">
        <v>300</v>
      </c>
      <c r="F288" s="272">
        <v>2.5</v>
      </c>
      <c r="G288" s="272">
        <v>750</v>
      </c>
      <c r="H288" s="272"/>
      <c r="I288" s="263">
        <v>41723</v>
      </c>
      <c r="J288" s="272"/>
      <c r="K288" s="619">
        <v>300</v>
      </c>
      <c r="L288" s="623">
        <v>2.5255</v>
      </c>
      <c r="M288" s="623">
        <v>757</v>
      </c>
      <c r="N288" s="578">
        <v>0.933333333333333</v>
      </c>
      <c r="O288" s="624" t="s">
        <v>517</v>
      </c>
    </row>
    <row r="289" s="242" customFormat="1" customHeight="1" spans="1:15">
      <c r="A289" s="258">
        <v>282</v>
      </c>
      <c r="B289" s="277" t="s">
        <v>1557</v>
      </c>
      <c r="C289" s="618" t="s">
        <v>1268</v>
      </c>
      <c r="D289" s="618" t="s">
        <v>1437</v>
      </c>
      <c r="E289" s="619">
        <v>2</v>
      </c>
      <c r="F289" s="272">
        <v>276.925</v>
      </c>
      <c r="G289" s="272">
        <v>553.85</v>
      </c>
      <c r="H289" s="272"/>
      <c r="I289" s="263">
        <v>41723</v>
      </c>
      <c r="J289" s="272"/>
      <c r="K289" s="619">
        <v>2</v>
      </c>
      <c r="L289" s="623">
        <v>279.749635</v>
      </c>
      <c r="M289" s="623">
        <v>559</v>
      </c>
      <c r="N289" s="578">
        <v>0.929854653787122</v>
      </c>
      <c r="O289" s="624" t="s">
        <v>517</v>
      </c>
    </row>
    <row r="290" s="242" customFormat="1" customHeight="1" spans="1:15">
      <c r="A290" s="258">
        <v>283</v>
      </c>
      <c r="B290" s="277" t="s">
        <v>1558</v>
      </c>
      <c r="C290" s="618" t="s">
        <v>1231</v>
      </c>
      <c r="D290" s="618" t="s">
        <v>1437</v>
      </c>
      <c r="E290" s="619">
        <v>98</v>
      </c>
      <c r="F290" s="272">
        <v>14.5298979591837</v>
      </c>
      <c r="G290" s="272">
        <v>1423.93</v>
      </c>
      <c r="H290" s="272"/>
      <c r="I290" s="263">
        <v>41803.637037037</v>
      </c>
      <c r="J290" s="272"/>
      <c r="K290" s="619">
        <v>98</v>
      </c>
      <c r="L290" s="623">
        <v>14.6781029183673</v>
      </c>
      <c r="M290" s="623">
        <v>1438</v>
      </c>
      <c r="N290" s="578">
        <v>0.988110370594056</v>
      </c>
      <c r="O290" s="624" t="s">
        <v>517</v>
      </c>
    </row>
    <row r="291" s="242" customFormat="1" customHeight="1" spans="1:15">
      <c r="A291" s="258">
        <v>284</v>
      </c>
      <c r="B291" s="277" t="s">
        <v>1559</v>
      </c>
      <c r="C291" s="618" t="s">
        <v>1231</v>
      </c>
      <c r="D291" s="618" t="s">
        <v>1437</v>
      </c>
      <c r="E291" s="619">
        <v>91</v>
      </c>
      <c r="F291" s="272">
        <v>39.3162637362637</v>
      </c>
      <c r="G291" s="272">
        <v>3577.78</v>
      </c>
      <c r="H291" s="272"/>
      <c r="I291" s="263">
        <v>41803.637037037</v>
      </c>
      <c r="J291" s="272"/>
      <c r="K291" s="619">
        <v>91</v>
      </c>
      <c r="L291" s="623">
        <v>39.7172896263736</v>
      </c>
      <c r="M291" s="623">
        <v>3614</v>
      </c>
      <c r="N291" s="578">
        <v>1.0123596196524</v>
      </c>
      <c r="O291" s="624" t="s">
        <v>517</v>
      </c>
    </row>
    <row r="292" s="242" customFormat="1" customHeight="1" spans="1:15">
      <c r="A292" s="258">
        <v>285</v>
      </c>
      <c r="B292" s="277" t="s">
        <v>1427</v>
      </c>
      <c r="C292" s="618" t="s">
        <v>1231</v>
      </c>
      <c r="D292" s="618" t="s">
        <v>1437</v>
      </c>
      <c r="E292" s="619">
        <v>80</v>
      </c>
      <c r="F292" s="272">
        <v>6.837625</v>
      </c>
      <c r="G292" s="272">
        <v>547.01</v>
      </c>
      <c r="H292" s="272"/>
      <c r="I292" s="263">
        <v>41803.637037037</v>
      </c>
      <c r="J292" s="272"/>
      <c r="K292" s="619">
        <v>80</v>
      </c>
      <c r="L292" s="623">
        <v>6.907368775</v>
      </c>
      <c r="M292" s="623">
        <v>552</v>
      </c>
      <c r="N292" s="578">
        <v>0.91223195188388</v>
      </c>
      <c r="O292" s="624" t="s">
        <v>517</v>
      </c>
    </row>
    <row r="293" s="242" customFormat="1" customHeight="1" spans="1:15">
      <c r="A293" s="258">
        <v>286</v>
      </c>
      <c r="B293" s="277" t="s">
        <v>1560</v>
      </c>
      <c r="C293" s="618" t="s">
        <v>1243</v>
      </c>
      <c r="D293" s="618" t="s">
        <v>1229</v>
      </c>
      <c r="E293" s="619">
        <v>2</v>
      </c>
      <c r="F293" s="272">
        <v>239.32</v>
      </c>
      <c r="G293" s="272">
        <v>478.64</v>
      </c>
      <c r="H293" s="272"/>
      <c r="I293" s="263">
        <v>41723</v>
      </c>
      <c r="J293" s="272"/>
      <c r="K293" s="619">
        <v>2</v>
      </c>
      <c r="L293" s="623">
        <v>241.761064</v>
      </c>
      <c r="M293" s="623">
        <v>483</v>
      </c>
      <c r="N293" s="578">
        <v>0.910914257061678</v>
      </c>
      <c r="O293" s="624" t="s">
        <v>517</v>
      </c>
    </row>
    <row r="294" s="242" customFormat="1" customHeight="1" spans="1:15">
      <c r="A294" s="258">
        <v>287</v>
      </c>
      <c r="B294" s="277" t="s">
        <v>1561</v>
      </c>
      <c r="C294" s="618" t="s">
        <v>1233</v>
      </c>
      <c r="D294" s="618" t="s">
        <v>1437</v>
      </c>
      <c r="E294" s="619">
        <v>180</v>
      </c>
      <c r="F294" s="272">
        <v>4.2735</v>
      </c>
      <c r="G294" s="272">
        <v>769.23</v>
      </c>
      <c r="H294" s="272"/>
      <c r="I294" s="263">
        <v>41723</v>
      </c>
      <c r="J294" s="272"/>
      <c r="K294" s="619">
        <v>180</v>
      </c>
      <c r="L294" s="623">
        <v>0</v>
      </c>
      <c r="M294" s="623">
        <v>0</v>
      </c>
      <c r="N294" s="578">
        <v>-100</v>
      </c>
      <c r="O294" s="624" t="s">
        <v>1296</v>
      </c>
    </row>
    <row r="295" s="242" customFormat="1" customHeight="1" spans="1:15">
      <c r="A295" s="258">
        <v>288</v>
      </c>
      <c r="B295" s="277" t="s">
        <v>1562</v>
      </c>
      <c r="C295" s="618" t="s">
        <v>1233</v>
      </c>
      <c r="D295" s="618" t="s">
        <v>1437</v>
      </c>
      <c r="E295" s="619">
        <v>9</v>
      </c>
      <c r="F295" s="272">
        <v>442.74</v>
      </c>
      <c r="G295" s="272">
        <v>3984.66</v>
      </c>
      <c r="H295" s="272"/>
      <c r="I295" s="263">
        <v>41723</v>
      </c>
      <c r="J295" s="272"/>
      <c r="K295" s="619">
        <v>9</v>
      </c>
      <c r="L295" s="623">
        <v>0</v>
      </c>
      <c r="M295" s="623">
        <v>0</v>
      </c>
      <c r="N295" s="578">
        <v>-100</v>
      </c>
      <c r="O295" s="624" t="s">
        <v>1239</v>
      </c>
    </row>
    <row r="296" s="242" customFormat="1" customHeight="1" spans="1:15">
      <c r="A296" s="258">
        <v>289</v>
      </c>
      <c r="B296" s="277" t="s">
        <v>1563</v>
      </c>
      <c r="C296" s="618" t="s">
        <v>1225</v>
      </c>
      <c r="D296" s="618"/>
      <c r="E296" s="619">
        <v>1794.50087</v>
      </c>
      <c r="F296" s="272">
        <v>5.33850395959964</v>
      </c>
      <c r="G296" s="272">
        <v>9579.95</v>
      </c>
      <c r="H296" s="272"/>
      <c r="I296" s="263">
        <v>41779.4924305556</v>
      </c>
      <c r="J296" s="272"/>
      <c r="K296" s="619">
        <v>1794.50087</v>
      </c>
      <c r="L296" s="623">
        <v>5.39295669998756</v>
      </c>
      <c r="M296" s="623">
        <v>9677</v>
      </c>
      <c r="N296" s="578">
        <v>1.01305330403603</v>
      </c>
      <c r="O296" s="624" t="s">
        <v>517</v>
      </c>
    </row>
    <row r="297" s="242" customFormat="1" customHeight="1" spans="1:15">
      <c r="A297" s="258">
        <v>290</v>
      </c>
      <c r="B297" s="277" t="s">
        <v>1564</v>
      </c>
      <c r="C297" s="618" t="s">
        <v>1358</v>
      </c>
      <c r="D297" s="618" t="s">
        <v>1437</v>
      </c>
      <c r="E297" s="619">
        <v>72</v>
      </c>
      <c r="F297" s="272">
        <v>1.3675213675</v>
      </c>
      <c r="G297" s="272">
        <v>98.46</v>
      </c>
      <c r="H297" s="272"/>
      <c r="I297" s="263">
        <v>41803.637037037</v>
      </c>
      <c r="J297" s="272"/>
      <c r="K297" s="619">
        <v>72</v>
      </c>
      <c r="L297" s="623">
        <v>1.3814700854485</v>
      </c>
      <c r="M297" s="623">
        <v>99</v>
      </c>
      <c r="N297" s="578">
        <v>0.548446069469842</v>
      </c>
      <c r="O297" s="624" t="s">
        <v>517</v>
      </c>
    </row>
    <row r="298" s="242" customFormat="1" customHeight="1" spans="1:15">
      <c r="A298" s="258">
        <v>291</v>
      </c>
      <c r="B298" s="277" t="s">
        <v>1565</v>
      </c>
      <c r="C298" s="618" t="s">
        <v>1231</v>
      </c>
      <c r="D298" s="618" t="s">
        <v>1229</v>
      </c>
      <c r="E298" s="619">
        <v>200</v>
      </c>
      <c r="F298" s="272">
        <v>0.17095</v>
      </c>
      <c r="G298" s="272">
        <v>34.19</v>
      </c>
      <c r="H298" s="272"/>
      <c r="I298" s="263">
        <v>41796.397025463</v>
      </c>
      <c r="J298" s="272"/>
      <c r="K298" s="619">
        <v>200</v>
      </c>
      <c r="L298" s="623">
        <v>0.17269369</v>
      </c>
      <c r="M298" s="623">
        <v>34</v>
      </c>
      <c r="N298" s="578">
        <v>-0.555718046212336</v>
      </c>
      <c r="O298" s="624" t="s">
        <v>517</v>
      </c>
    </row>
    <row r="299" s="242" customFormat="1" customHeight="1" spans="1:15">
      <c r="A299" s="258">
        <v>292</v>
      </c>
      <c r="B299" s="277" t="s">
        <v>1566</v>
      </c>
      <c r="C299" s="618" t="s">
        <v>1233</v>
      </c>
      <c r="D299" s="618" t="s">
        <v>1437</v>
      </c>
      <c r="E299" s="619">
        <v>3</v>
      </c>
      <c r="F299" s="272">
        <v>1666.66666666667</v>
      </c>
      <c r="G299" s="272">
        <v>5000</v>
      </c>
      <c r="H299" s="272"/>
      <c r="I299" s="263">
        <v>41836.6308564815</v>
      </c>
      <c r="J299" s="272"/>
      <c r="K299" s="619">
        <v>3</v>
      </c>
      <c r="L299" s="623">
        <v>1683.66666666667</v>
      </c>
      <c r="M299" s="623">
        <v>5051</v>
      </c>
      <c r="N299" s="578">
        <v>1.02</v>
      </c>
      <c r="O299" s="624" t="s">
        <v>517</v>
      </c>
    </row>
    <row r="300" s="242" customFormat="1" customHeight="1" spans="1:15">
      <c r="A300" s="258">
        <v>293</v>
      </c>
      <c r="B300" s="277" t="s">
        <v>1567</v>
      </c>
      <c r="C300" s="618" t="s">
        <v>1235</v>
      </c>
      <c r="D300" s="618" t="s">
        <v>1437</v>
      </c>
      <c r="E300" s="619">
        <v>10</v>
      </c>
      <c r="F300" s="272">
        <v>2.564</v>
      </c>
      <c r="G300" s="272">
        <v>25.64</v>
      </c>
      <c r="H300" s="272"/>
      <c r="I300" s="263">
        <v>41794.6449652778</v>
      </c>
      <c r="J300" s="272"/>
      <c r="K300" s="619">
        <v>10</v>
      </c>
      <c r="L300" s="623">
        <v>2.5901528</v>
      </c>
      <c r="M300" s="623">
        <v>25</v>
      </c>
      <c r="N300" s="578">
        <v>-2.49609984399376</v>
      </c>
      <c r="O300" s="624" t="s">
        <v>517</v>
      </c>
    </row>
    <row r="301" s="242" customFormat="1" customHeight="1" spans="1:15">
      <c r="A301" s="258">
        <v>294</v>
      </c>
      <c r="B301" s="277" t="s">
        <v>1568</v>
      </c>
      <c r="C301" s="618" t="s">
        <v>1235</v>
      </c>
      <c r="D301" s="618" t="s">
        <v>1437</v>
      </c>
      <c r="E301" s="619">
        <v>10</v>
      </c>
      <c r="F301" s="272">
        <v>4.274</v>
      </c>
      <c r="G301" s="272">
        <v>42.74</v>
      </c>
      <c r="H301" s="272"/>
      <c r="I301" s="263">
        <v>41794.6449652778</v>
      </c>
      <c r="J301" s="272"/>
      <c r="K301" s="619">
        <v>10</v>
      </c>
      <c r="L301" s="623">
        <v>4.3175948</v>
      </c>
      <c r="M301" s="623">
        <v>43</v>
      </c>
      <c r="N301" s="578">
        <v>0.608329433785676</v>
      </c>
      <c r="O301" s="624" t="s">
        <v>517</v>
      </c>
    </row>
    <row r="302" s="242" customFormat="1" customHeight="1" spans="1:15">
      <c r="A302" s="258">
        <v>295</v>
      </c>
      <c r="B302" s="277" t="s">
        <v>1569</v>
      </c>
      <c r="C302" s="618" t="s">
        <v>1235</v>
      </c>
      <c r="D302" s="618" t="s">
        <v>1437</v>
      </c>
      <c r="E302" s="619">
        <v>10</v>
      </c>
      <c r="F302" s="272">
        <v>29.915</v>
      </c>
      <c r="G302" s="272">
        <v>299.15</v>
      </c>
      <c r="H302" s="272"/>
      <c r="I302" s="263">
        <v>41794.6449652778</v>
      </c>
      <c r="J302" s="272"/>
      <c r="K302" s="619">
        <v>10</v>
      </c>
      <c r="L302" s="623">
        <v>30.220133</v>
      </c>
      <c r="M302" s="623">
        <v>302</v>
      </c>
      <c r="N302" s="578">
        <v>0.952699314725062</v>
      </c>
      <c r="O302" s="624" t="s">
        <v>517</v>
      </c>
    </row>
    <row r="303" s="242" customFormat="1" customHeight="1" spans="1:15">
      <c r="A303" s="258">
        <v>296</v>
      </c>
      <c r="B303" s="277" t="s">
        <v>1570</v>
      </c>
      <c r="C303" s="618" t="s">
        <v>1231</v>
      </c>
      <c r="D303" s="618" t="s">
        <v>1437</v>
      </c>
      <c r="E303" s="619">
        <v>3</v>
      </c>
      <c r="F303" s="272">
        <v>15.3833333333333</v>
      </c>
      <c r="G303" s="272">
        <v>46.15</v>
      </c>
      <c r="H303" s="272"/>
      <c r="I303" s="263">
        <v>41794.6449652778</v>
      </c>
      <c r="J303" s="272"/>
      <c r="K303" s="619">
        <v>3</v>
      </c>
      <c r="L303" s="623">
        <v>15.5402433333333</v>
      </c>
      <c r="M303" s="623">
        <v>46</v>
      </c>
      <c r="N303" s="578">
        <v>-0.325027085590463</v>
      </c>
      <c r="O303" s="624" t="s">
        <v>517</v>
      </c>
    </row>
    <row r="304" s="242" customFormat="1" customHeight="1" spans="1:15">
      <c r="A304" s="258">
        <v>297</v>
      </c>
      <c r="B304" s="277" t="s">
        <v>1571</v>
      </c>
      <c r="C304" s="618" t="s">
        <v>1292</v>
      </c>
      <c r="D304" s="618" t="s">
        <v>1229</v>
      </c>
      <c r="E304" s="619">
        <v>2</v>
      </c>
      <c r="F304" s="272">
        <v>179.485</v>
      </c>
      <c r="G304" s="272">
        <v>358.97</v>
      </c>
      <c r="H304" s="272"/>
      <c r="I304" s="263">
        <v>41723</v>
      </c>
      <c r="J304" s="272"/>
      <c r="K304" s="619">
        <v>2</v>
      </c>
      <c r="L304" s="623">
        <v>181.315747</v>
      </c>
      <c r="M304" s="623">
        <v>362</v>
      </c>
      <c r="N304" s="578">
        <v>0.844081678134655</v>
      </c>
      <c r="O304" s="624" t="s">
        <v>517</v>
      </c>
    </row>
    <row r="305" s="242" customFormat="1" customHeight="1" spans="1:15">
      <c r="A305" s="258">
        <v>298</v>
      </c>
      <c r="B305" s="277" t="s">
        <v>1572</v>
      </c>
      <c r="C305" s="618" t="s">
        <v>1243</v>
      </c>
      <c r="D305" s="618" t="s">
        <v>1229</v>
      </c>
      <c r="E305" s="619">
        <v>2</v>
      </c>
      <c r="F305" s="272">
        <v>12.820512821</v>
      </c>
      <c r="G305" s="272">
        <v>25.64</v>
      </c>
      <c r="H305" s="272"/>
      <c r="I305" s="263">
        <v>41810.6551388889</v>
      </c>
      <c r="J305" s="272"/>
      <c r="K305" s="619">
        <v>2</v>
      </c>
      <c r="L305" s="623">
        <v>12.9512820517742</v>
      </c>
      <c r="M305" s="623">
        <v>25</v>
      </c>
      <c r="N305" s="578">
        <v>-2.49609984399376</v>
      </c>
      <c r="O305" s="624" t="s">
        <v>517</v>
      </c>
    </row>
    <row r="306" s="242" customFormat="1" customHeight="1" spans="1:15">
      <c r="A306" s="258">
        <v>299</v>
      </c>
      <c r="B306" s="277" t="s">
        <v>1573</v>
      </c>
      <c r="C306" s="618" t="s">
        <v>1233</v>
      </c>
      <c r="D306" s="618" t="s">
        <v>1437</v>
      </c>
      <c r="E306" s="619">
        <v>1</v>
      </c>
      <c r="F306" s="272">
        <v>235.29</v>
      </c>
      <c r="G306" s="272">
        <v>235.29</v>
      </c>
      <c r="H306" s="272"/>
      <c r="I306" s="263">
        <v>41794.6449652778</v>
      </c>
      <c r="J306" s="272"/>
      <c r="K306" s="619">
        <v>1</v>
      </c>
      <c r="L306" s="623">
        <v>237.689958</v>
      </c>
      <c r="M306" s="623">
        <v>237</v>
      </c>
      <c r="N306" s="578">
        <v>0.726762718347574</v>
      </c>
      <c r="O306" s="624" t="s">
        <v>517</v>
      </c>
    </row>
    <row r="307" s="242" customFormat="1" customHeight="1" spans="1:15">
      <c r="A307" s="258">
        <v>300</v>
      </c>
      <c r="B307" s="277" t="s">
        <v>1574</v>
      </c>
      <c r="C307" s="618" t="s">
        <v>1231</v>
      </c>
      <c r="D307" s="618" t="s">
        <v>1437</v>
      </c>
      <c r="E307" s="619">
        <v>90</v>
      </c>
      <c r="F307" s="272">
        <v>11.1111111111111</v>
      </c>
      <c r="G307" s="272">
        <v>1000</v>
      </c>
      <c r="H307" s="272"/>
      <c r="I307" s="263">
        <v>41800.6238541667</v>
      </c>
      <c r="J307" s="272"/>
      <c r="K307" s="619">
        <v>90</v>
      </c>
      <c r="L307" s="623">
        <v>11.2244444444444</v>
      </c>
      <c r="M307" s="623">
        <v>1010</v>
      </c>
      <c r="N307" s="578">
        <v>1</v>
      </c>
      <c r="O307" s="624" t="s">
        <v>517</v>
      </c>
    </row>
    <row r="308" s="242" customFormat="1" customHeight="1" spans="1:15">
      <c r="A308" s="258">
        <v>301</v>
      </c>
      <c r="B308" s="277" t="s">
        <v>1575</v>
      </c>
      <c r="C308" s="618" t="s">
        <v>1231</v>
      </c>
      <c r="D308" s="618" t="s">
        <v>1229</v>
      </c>
      <c r="E308" s="619">
        <v>18</v>
      </c>
      <c r="F308" s="272">
        <v>13.675</v>
      </c>
      <c r="G308" s="272">
        <v>246.15</v>
      </c>
      <c r="H308" s="272"/>
      <c r="I308" s="263">
        <v>41803.637037037</v>
      </c>
      <c r="J308" s="272"/>
      <c r="K308" s="619">
        <v>18</v>
      </c>
      <c r="L308" s="623">
        <v>13.814485</v>
      </c>
      <c r="M308" s="623">
        <v>248</v>
      </c>
      <c r="N308" s="578">
        <v>0.75157424334755</v>
      </c>
      <c r="O308" s="624" t="s">
        <v>517</v>
      </c>
    </row>
    <row r="309" s="242" customFormat="1" customHeight="1" spans="1:15">
      <c r="A309" s="258">
        <v>302</v>
      </c>
      <c r="B309" s="277" t="s">
        <v>1576</v>
      </c>
      <c r="C309" s="618" t="s">
        <v>1378</v>
      </c>
      <c r="D309" s="618" t="s">
        <v>1437</v>
      </c>
      <c r="E309" s="619">
        <v>200</v>
      </c>
      <c r="F309" s="272">
        <v>94.0171</v>
      </c>
      <c r="G309" s="272">
        <v>18803.42</v>
      </c>
      <c r="H309" s="272"/>
      <c r="I309" s="263">
        <v>41836.6308564815</v>
      </c>
      <c r="J309" s="272"/>
      <c r="K309" s="619">
        <v>200</v>
      </c>
      <c r="L309" s="623">
        <v>94.97607442</v>
      </c>
      <c r="M309" s="623">
        <v>18995</v>
      </c>
      <c r="N309" s="578">
        <v>1.01885720789091</v>
      </c>
      <c r="O309" s="624" t="s">
        <v>517</v>
      </c>
    </row>
    <row r="310" s="242" customFormat="1" customHeight="1" spans="1:15">
      <c r="A310" s="258">
        <v>303</v>
      </c>
      <c r="B310" s="277" t="s">
        <v>1577</v>
      </c>
      <c r="C310" s="618" t="s">
        <v>1231</v>
      </c>
      <c r="D310" s="618" t="s">
        <v>1437</v>
      </c>
      <c r="E310" s="619">
        <v>1</v>
      </c>
      <c r="F310" s="272">
        <v>20</v>
      </c>
      <c r="G310" s="272">
        <v>20</v>
      </c>
      <c r="H310" s="272"/>
      <c r="I310" s="263">
        <v>41723</v>
      </c>
      <c r="J310" s="272"/>
      <c r="K310" s="619">
        <v>1</v>
      </c>
      <c r="L310" s="623">
        <v>20.204</v>
      </c>
      <c r="M310" s="623">
        <v>20</v>
      </c>
      <c r="N310" s="578">
        <v>0</v>
      </c>
      <c r="O310" s="624" t="s">
        <v>517</v>
      </c>
    </row>
    <row r="311" s="242" customFormat="1" customHeight="1" spans="1:15">
      <c r="A311" s="258">
        <v>304</v>
      </c>
      <c r="B311" s="277" t="s">
        <v>1578</v>
      </c>
      <c r="C311" s="618" t="s">
        <v>1228</v>
      </c>
      <c r="D311" s="618" t="s">
        <v>1437</v>
      </c>
      <c r="E311" s="619">
        <v>3</v>
      </c>
      <c r="F311" s="272">
        <v>2119.66</v>
      </c>
      <c r="G311" s="272">
        <v>6358.98</v>
      </c>
      <c r="H311" s="272"/>
      <c r="I311" s="263">
        <v>41723</v>
      </c>
      <c r="J311" s="272"/>
      <c r="K311" s="619">
        <v>3</v>
      </c>
      <c r="L311" s="623">
        <v>110</v>
      </c>
      <c r="M311" s="623">
        <v>330</v>
      </c>
      <c r="N311" s="578">
        <v>-94.8104884745667</v>
      </c>
      <c r="O311" s="624" t="s">
        <v>1306</v>
      </c>
    </row>
    <row r="312" s="242" customFormat="1" customHeight="1" spans="1:15">
      <c r="A312" s="258">
        <v>305</v>
      </c>
      <c r="B312" s="277" t="s">
        <v>1579</v>
      </c>
      <c r="C312" s="618" t="s">
        <v>1228</v>
      </c>
      <c r="D312" s="618" t="s">
        <v>1352</v>
      </c>
      <c r="E312" s="619">
        <v>15</v>
      </c>
      <c r="F312" s="272">
        <v>5.55533333333333</v>
      </c>
      <c r="G312" s="272">
        <v>83.33</v>
      </c>
      <c r="H312" s="272"/>
      <c r="I312" s="263">
        <v>43265.4222685185</v>
      </c>
      <c r="J312" s="272"/>
      <c r="K312" s="619">
        <v>15</v>
      </c>
      <c r="L312" s="623">
        <v>5.61199773333333</v>
      </c>
      <c r="M312" s="623">
        <v>84</v>
      </c>
      <c r="N312" s="578">
        <v>0.804032161286453</v>
      </c>
      <c r="O312" s="624" t="s">
        <v>517</v>
      </c>
    </row>
    <row r="313" s="242" customFormat="1" customHeight="1" spans="1:15">
      <c r="A313" s="258">
        <v>306</v>
      </c>
      <c r="B313" s="277" t="s">
        <v>1580</v>
      </c>
      <c r="C313" s="618" t="s">
        <v>1317</v>
      </c>
      <c r="D313" s="618"/>
      <c r="E313" s="619">
        <v>20</v>
      </c>
      <c r="F313" s="272">
        <v>65.5373464335</v>
      </c>
      <c r="G313" s="272">
        <v>1310.75</v>
      </c>
      <c r="H313" s="272"/>
      <c r="I313" s="263">
        <v>43727.4753472222</v>
      </c>
      <c r="J313" s="272"/>
      <c r="K313" s="619">
        <v>20</v>
      </c>
      <c r="L313" s="623">
        <v>0</v>
      </c>
      <c r="M313" s="623">
        <v>0</v>
      </c>
      <c r="N313" s="578">
        <v>-100</v>
      </c>
      <c r="O313" s="624" t="s">
        <v>1239</v>
      </c>
    </row>
    <row r="314" s="242" customFormat="1" customHeight="1" spans="1:15">
      <c r="A314" s="258">
        <v>307</v>
      </c>
      <c r="B314" s="277" t="s">
        <v>1581</v>
      </c>
      <c r="C314" s="618" t="s">
        <v>1231</v>
      </c>
      <c r="D314" s="618" t="s">
        <v>1437</v>
      </c>
      <c r="E314" s="619">
        <v>2</v>
      </c>
      <c r="F314" s="272">
        <v>13.38</v>
      </c>
      <c r="G314" s="272">
        <v>26.76</v>
      </c>
      <c r="H314" s="272"/>
      <c r="I314" s="263">
        <v>41723</v>
      </c>
      <c r="J314" s="272"/>
      <c r="K314" s="619">
        <v>2</v>
      </c>
      <c r="L314" s="623">
        <v>13.516476</v>
      </c>
      <c r="M314" s="623">
        <v>27</v>
      </c>
      <c r="N314" s="578">
        <v>0.896860986547079</v>
      </c>
      <c r="O314" s="624" t="s">
        <v>517</v>
      </c>
    </row>
    <row r="315" s="242" customFormat="1" customHeight="1" spans="1:15">
      <c r="A315" s="258">
        <v>308</v>
      </c>
      <c r="B315" s="277" t="s">
        <v>1582</v>
      </c>
      <c r="C315" s="618" t="s">
        <v>1228</v>
      </c>
      <c r="D315" s="618" t="s">
        <v>1437</v>
      </c>
      <c r="E315" s="619">
        <v>3</v>
      </c>
      <c r="F315" s="272">
        <v>1662.3925</v>
      </c>
      <c r="G315" s="272">
        <v>4987.18</v>
      </c>
      <c r="H315" s="272"/>
      <c r="I315" s="263">
        <v>41723</v>
      </c>
      <c r="J315" s="272"/>
      <c r="K315" s="619">
        <v>3</v>
      </c>
      <c r="L315" s="623">
        <v>80</v>
      </c>
      <c r="M315" s="623">
        <v>240</v>
      </c>
      <c r="N315" s="578">
        <v>-95.1876611632225</v>
      </c>
      <c r="O315" s="624" t="s">
        <v>1306</v>
      </c>
    </row>
    <row r="316" s="242" customFormat="1" customHeight="1" spans="1:15">
      <c r="A316" s="258">
        <v>309</v>
      </c>
      <c r="B316" s="277" t="s">
        <v>1583</v>
      </c>
      <c r="C316" s="618" t="s">
        <v>1231</v>
      </c>
      <c r="D316" s="618" t="s">
        <v>1437</v>
      </c>
      <c r="E316" s="619">
        <v>30</v>
      </c>
      <c r="F316" s="272">
        <v>1452.99</v>
      </c>
      <c r="G316" s="272">
        <v>43589.7</v>
      </c>
      <c r="H316" s="272"/>
      <c r="I316" s="263">
        <v>41723</v>
      </c>
      <c r="J316" s="272"/>
      <c r="K316" s="619">
        <v>30</v>
      </c>
      <c r="L316" s="623">
        <v>1467.810498</v>
      </c>
      <c r="M316" s="623">
        <v>44034</v>
      </c>
      <c r="N316" s="578">
        <v>1.01927748986573</v>
      </c>
      <c r="O316" s="624" t="s">
        <v>517</v>
      </c>
    </row>
    <row r="317" s="242" customFormat="1" customHeight="1" spans="1:15">
      <c r="A317" s="258">
        <v>310</v>
      </c>
      <c r="B317" s="277" t="s">
        <v>1584</v>
      </c>
      <c r="C317" s="618" t="s">
        <v>1585</v>
      </c>
      <c r="D317" s="618" t="s">
        <v>1437</v>
      </c>
      <c r="E317" s="619">
        <v>2</v>
      </c>
      <c r="F317" s="272">
        <v>120</v>
      </c>
      <c r="G317" s="272">
        <v>240</v>
      </c>
      <c r="H317" s="272"/>
      <c r="I317" s="263">
        <v>41723</v>
      </c>
      <c r="J317" s="272"/>
      <c r="K317" s="619">
        <v>2</v>
      </c>
      <c r="L317" s="623">
        <v>121.224</v>
      </c>
      <c r="M317" s="623">
        <v>242</v>
      </c>
      <c r="N317" s="578">
        <v>0.833333333333333</v>
      </c>
      <c r="O317" s="624" t="s">
        <v>517</v>
      </c>
    </row>
    <row r="318" s="242" customFormat="1" customHeight="1" spans="1:15">
      <c r="A318" s="258">
        <v>311</v>
      </c>
      <c r="B318" s="277" t="s">
        <v>1586</v>
      </c>
      <c r="C318" s="618" t="s">
        <v>1231</v>
      </c>
      <c r="D318" s="618" t="s">
        <v>1437</v>
      </c>
      <c r="E318" s="619">
        <v>1</v>
      </c>
      <c r="F318" s="272">
        <v>120</v>
      </c>
      <c r="G318" s="272">
        <v>120</v>
      </c>
      <c r="H318" s="272"/>
      <c r="I318" s="263">
        <v>41723</v>
      </c>
      <c r="J318" s="272"/>
      <c r="K318" s="619">
        <v>1</v>
      </c>
      <c r="L318" s="623">
        <v>121.224</v>
      </c>
      <c r="M318" s="623">
        <v>121</v>
      </c>
      <c r="N318" s="578">
        <v>0.833333333333333</v>
      </c>
      <c r="O318" s="624" t="s">
        <v>517</v>
      </c>
    </row>
    <row r="319" s="242" customFormat="1" customHeight="1" spans="1:15">
      <c r="A319" s="258">
        <v>312</v>
      </c>
      <c r="B319" s="277" t="s">
        <v>1587</v>
      </c>
      <c r="C319" s="618" t="s">
        <v>1246</v>
      </c>
      <c r="D319" s="618"/>
      <c r="E319" s="619">
        <v>1</v>
      </c>
      <c r="F319" s="272">
        <v>24.35</v>
      </c>
      <c r="G319" s="272">
        <v>24.35</v>
      </c>
      <c r="H319" s="272"/>
      <c r="I319" s="263">
        <v>41723</v>
      </c>
      <c r="J319" s="272"/>
      <c r="K319" s="619">
        <v>1</v>
      </c>
      <c r="L319" s="623">
        <v>0</v>
      </c>
      <c r="M319" s="623">
        <v>0</v>
      </c>
      <c r="N319" s="578">
        <v>-100</v>
      </c>
      <c r="O319" s="624" t="s">
        <v>1239</v>
      </c>
    </row>
    <row r="320" s="242" customFormat="1" customHeight="1" spans="1:15">
      <c r="A320" s="258">
        <v>313</v>
      </c>
      <c r="B320" s="277" t="s">
        <v>1588</v>
      </c>
      <c r="C320" s="618" t="s">
        <v>1250</v>
      </c>
      <c r="D320" s="618" t="s">
        <v>1437</v>
      </c>
      <c r="E320" s="619">
        <v>200</v>
      </c>
      <c r="F320" s="272">
        <v>18.6325</v>
      </c>
      <c r="G320" s="272">
        <v>3726.5</v>
      </c>
      <c r="H320" s="272"/>
      <c r="I320" s="263">
        <v>41723</v>
      </c>
      <c r="J320" s="272"/>
      <c r="K320" s="619">
        <v>200</v>
      </c>
      <c r="L320" s="623">
        <v>18.8225515</v>
      </c>
      <c r="M320" s="623">
        <v>3764</v>
      </c>
      <c r="N320" s="578">
        <v>1.00630618542869</v>
      </c>
      <c r="O320" s="624" t="s">
        <v>517</v>
      </c>
    </row>
    <row r="321" s="242" customFormat="1" customHeight="1" spans="1:15">
      <c r="A321" s="258">
        <v>314</v>
      </c>
      <c r="B321" s="277" t="s">
        <v>1589</v>
      </c>
      <c r="C321" s="618" t="s">
        <v>1250</v>
      </c>
      <c r="D321" s="618" t="s">
        <v>1437</v>
      </c>
      <c r="E321" s="619">
        <v>500</v>
      </c>
      <c r="F321" s="272">
        <v>4.95726</v>
      </c>
      <c r="G321" s="272">
        <v>2478.63</v>
      </c>
      <c r="H321" s="272"/>
      <c r="I321" s="263">
        <v>41800.6238541667</v>
      </c>
      <c r="J321" s="272"/>
      <c r="K321" s="619">
        <v>500</v>
      </c>
      <c r="L321" s="623">
        <v>5.007824052</v>
      </c>
      <c r="M321" s="623">
        <v>2503</v>
      </c>
      <c r="N321" s="578">
        <v>0.983204431480289</v>
      </c>
      <c r="O321" s="624" t="s">
        <v>517</v>
      </c>
    </row>
    <row r="322" s="242" customFormat="1" customHeight="1" spans="1:15">
      <c r="A322" s="258">
        <v>315</v>
      </c>
      <c r="B322" s="277" t="s">
        <v>1590</v>
      </c>
      <c r="C322" s="618" t="s">
        <v>1233</v>
      </c>
      <c r="D322" s="618" t="s">
        <v>1437</v>
      </c>
      <c r="E322" s="619">
        <v>3</v>
      </c>
      <c r="F322" s="272">
        <v>427.963333333333</v>
      </c>
      <c r="G322" s="272">
        <v>1283.89</v>
      </c>
      <c r="H322" s="272"/>
      <c r="I322" s="263">
        <v>42709.376712963</v>
      </c>
      <c r="J322" s="272"/>
      <c r="K322" s="619">
        <v>3</v>
      </c>
      <c r="L322" s="623">
        <v>432.328559333333</v>
      </c>
      <c r="M322" s="623">
        <v>1296</v>
      </c>
      <c r="N322" s="578">
        <v>0.943227223516025</v>
      </c>
      <c r="O322" s="624" t="s">
        <v>517</v>
      </c>
    </row>
    <row r="323" s="242" customFormat="1" customHeight="1" spans="1:15">
      <c r="A323" s="258">
        <v>316</v>
      </c>
      <c r="B323" s="277" t="s">
        <v>1591</v>
      </c>
      <c r="C323" s="618" t="s">
        <v>1231</v>
      </c>
      <c r="D323" s="618" t="s">
        <v>1437</v>
      </c>
      <c r="E323" s="619">
        <v>20</v>
      </c>
      <c r="F323" s="272">
        <v>85.47</v>
      </c>
      <c r="G323" s="272">
        <v>1709.4</v>
      </c>
      <c r="H323" s="272"/>
      <c r="I323" s="263">
        <v>41723</v>
      </c>
      <c r="J323" s="272"/>
      <c r="K323" s="619">
        <v>20</v>
      </c>
      <c r="L323" s="623">
        <v>0</v>
      </c>
      <c r="M323" s="623">
        <v>0</v>
      </c>
      <c r="N323" s="578">
        <v>-100</v>
      </c>
      <c r="O323" s="624" t="s">
        <v>1325</v>
      </c>
    </row>
    <row r="324" s="242" customFormat="1" customHeight="1" spans="1:15">
      <c r="A324" s="258">
        <v>317</v>
      </c>
      <c r="B324" s="277" t="s">
        <v>1592</v>
      </c>
      <c r="C324" s="618" t="s">
        <v>1233</v>
      </c>
      <c r="D324" s="618" t="s">
        <v>1281</v>
      </c>
      <c r="E324" s="619">
        <v>1</v>
      </c>
      <c r="F324" s="272">
        <v>6837.61</v>
      </c>
      <c r="G324" s="272">
        <v>6837.61</v>
      </c>
      <c r="H324" s="272"/>
      <c r="I324" s="263">
        <v>41824.4619097222</v>
      </c>
      <c r="J324" s="272"/>
      <c r="K324" s="619">
        <v>1</v>
      </c>
      <c r="L324" s="623">
        <v>6907.353622</v>
      </c>
      <c r="M324" s="623">
        <v>6907</v>
      </c>
      <c r="N324" s="578">
        <v>1.01482828064193</v>
      </c>
      <c r="O324" s="624" t="s">
        <v>517</v>
      </c>
    </row>
    <row r="325" s="242" customFormat="1" customHeight="1" spans="1:15">
      <c r="A325" s="258">
        <v>318</v>
      </c>
      <c r="B325" s="277" t="s">
        <v>1593</v>
      </c>
      <c r="C325" s="618" t="s">
        <v>1231</v>
      </c>
      <c r="D325" s="618" t="s">
        <v>1437</v>
      </c>
      <c r="E325" s="619">
        <v>1</v>
      </c>
      <c r="F325" s="272">
        <v>420</v>
      </c>
      <c r="G325" s="272">
        <v>420</v>
      </c>
      <c r="H325" s="272"/>
      <c r="I325" s="263">
        <v>41723</v>
      </c>
      <c r="J325" s="272"/>
      <c r="K325" s="619">
        <v>1</v>
      </c>
      <c r="L325" s="623">
        <v>424.284</v>
      </c>
      <c r="M325" s="623">
        <v>424</v>
      </c>
      <c r="N325" s="578">
        <v>0.952380952380952</v>
      </c>
      <c r="O325" s="624" t="s">
        <v>517</v>
      </c>
    </row>
    <row r="326" s="242" customFormat="1" customHeight="1" spans="1:15">
      <c r="A326" s="258">
        <v>319</v>
      </c>
      <c r="B326" s="277" t="s">
        <v>1594</v>
      </c>
      <c r="C326" s="618" t="s">
        <v>1233</v>
      </c>
      <c r="D326" s="618" t="s">
        <v>1229</v>
      </c>
      <c r="E326" s="619">
        <v>5</v>
      </c>
      <c r="F326" s="272">
        <v>1302.4</v>
      </c>
      <c r="G326" s="272">
        <v>6512</v>
      </c>
      <c r="H326" s="272"/>
      <c r="I326" s="263">
        <v>41723</v>
      </c>
      <c r="J326" s="272"/>
      <c r="K326" s="619">
        <v>5</v>
      </c>
      <c r="L326" s="623">
        <v>70</v>
      </c>
      <c r="M326" s="623">
        <v>350</v>
      </c>
      <c r="N326" s="578">
        <v>-94.6253071253071</v>
      </c>
      <c r="O326" s="624" t="s">
        <v>1259</v>
      </c>
    </row>
    <row r="327" s="242" customFormat="1" customHeight="1" spans="1:15">
      <c r="A327" s="258">
        <v>320</v>
      </c>
      <c r="B327" s="277" t="s">
        <v>1595</v>
      </c>
      <c r="C327" s="618" t="s">
        <v>1233</v>
      </c>
      <c r="D327" s="618" t="s">
        <v>1596</v>
      </c>
      <c r="E327" s="619">
        <v>2</v>
      </c>
      <c r="F327" s="272">
        <v>920</v>
      </c>
      <c r="G327" s="272">
        <v>1840</v>
      </c>
      <c r="H327" s="272"/>
      <c r="I327" s="263">
        <v>41723</v>
      </c>
      <c r="J327" s="272"/>
      <c r="K327" s="619">
        <v>2</v>
      </c>
      <c r="L327" s="623">
        <v>92</v>
      </c>
      <c r="M327" s="623">
        <v>184</v>
      </c>
      <c r="N327" s="578">
        <v>-90</v>
      </c>
      <c r="O327" s="624" t="s">
        <v>1259</v>
      </c>
    </row>
    <row r="328" s="242" customFormat="1" customHeight="1" spans="1:15">
      <c r="A328" s="258">
        <v>321</v>
      </c>
      <c r="B328" s="277" t="s">
        <v>1597</v>
      </c>
      <c r="C328" s="618" t="s">
        <v>1598</v>
      </c>
      <c r="D328" s="618" t="s">
        <v>1229</v>
      </c>
      <c r="E328" s="619">
        <v>2</v>
      </c>
      <c r="F328" s="272">
        <v>558</v>
      </c>
      <c r="G328" s="272">
        <v>1116</v>
      </c>
      <c r="H328" s="272"/>
      <c r="I328" s="263">
        <v>41723</v>
      </c>
      <c r="J328" s="272"/>
      <c r="K328" s="619">
        <v>2</v>
      </c>
      <c r="L328" s="623">
        <v>56</v>
      </c>
      <c r="M328" s="623">
        <v>112</v>
      </c>
      <c r="N328" s="578">
        <v>-89.9641577060932</v>
      </c>
      <c r="O328" s="624" t="s">
        <v>1259</v>
      </c>
    </row>
    <row r="329" s="242" customFormat="1" customHeight="1" spans="1:15">
      <c r="A329" s="258">
        <v>322</v>
      </c>
      <c r="B329" s="277" t="s">
        <v>1599</v>
      </c>
      <c r="C329" s="618" t="s">
        <v>1233</v>
      </c>
      <c r="D329" s="618" t="s">
        <v>1229</v>
      </c>
      <c r="E329" s="619">
        <v>2</v>
      </c>
      <c r="F329" s="272">
        <v>541.44</v>
      </c>
      <c r="G329" s="272">
        <v>1082.88</v>
      </c>
      <c r="H329" s="272"/>
      <c r="I329" s="263">
        <v>41723</v>
      </c>
      <c r="J329" s="272"/>
      <c r="K329" s="619">
        <v>2</v>
      </c>
      <c r="L329" s="623">
        <v>30</v>
      </c>
      <c r="M329" s="623">
        <v>60</v>
      </c>
      <c r="N329" s="578">
        <v>-94.459219858156</v>
      </c>
      <c r="O329" s="624" t="s">
        <v>1259</v>
      </c>
    </row>
    <row r="330" s="242" customFormat="1" customHeight="1" spans="1:15">
      <c r="A330" s="258">
        <v>323</v>
      </c>
      <c r="B330" s="277" t="s">
        <v>1600</v>
      </c>
      <c r="C330" s="618" t="s">
        <v>1250</v>
      </c>
      <c r="D330" s="618" t="s">
        <v>1229</v>
      </c>
      <c r="E330" s="619">
        <v>300</v>
      </c>
      <c r="F330" s="272">
        <v>9.88</v>
      </c>
      <c r="G330" s="272">
        <v>2964</v>
      </c>
      <c r="H330" s="272"/>
      <c r="I330" s="263">
        <v>41723</v>
      </c>
      <c r="J330" s="272"/>
      <c r="K330" s="619">
        <v>300</v>
      </c>
      <c r="L330" s="623">
        <v>1</v>
      </c>
      <c r="M330" s="623">
        <v>300</v>
      </c>
      <c r="N330" s="578">
        <v>-89.8785425101215</v>
      </c>
      <c r="O330" s="624" t="s">
        <v>1259</v>
      </c>
    </row>
    <row r="331" s="242" customFormat="1" customHeight="1" spans="1:15">
      <c r="A331" s="258">
        <v>324</v>
      </c>
      <c r="B331" s="277" t="s">
        <v>1601</v>
      </c>
      <c r="C331" s="618" t="s">
        <v>1233</v>
      </c>
      <c r="D331" s="618" t="s">
        <v>1352</v>
      </c>
      <c r="E331" s="619">
        <v>5</v>
      </c>
      <c r="F331" s="272">
        <v>124.422</v>
      </c>
      <c r="G331" s="272">
        <v>622.11</v>
      </c>
      <c r="H331" s="272"/>
      <c r="I331" s="263">
        <v>41723</v>
      </c>
      <c r="J331" s="272"/>
      <c r="K331" s="619">
        <v>5</v>
      </c>
      <c r="L331" s="623">
        <v>20</v>
      </c>
      <c r="M331" s="623">
        <v>100</v>
      </c>
      <c r="N331" s="578">
        <v>-83.9256723087557</v>
      </c>
      <c r="O331" s="624" t="s">
        <v>1259</v>
      </c>
    </row>
    <row r="332" s="242" customFormat="1" customHeight="1" spans="1:15">
      <c r="A332" s="258">
        <v>325</v>
      </c>
      <c r="B332" s="277" t="s">
        <v>1602</v>
      </c>
      <c r="C332" s="618" t="s">
        <v>1233</v>
      </c>
      <c r="D332" s="618" t="s">
        <v>1437</v>
      </c>
      <c r="E332" s="619">
        <v>1</v>
      </c>
      <c r="F332" s="272">
        <v>260.77</v>
      </c>
      <c r="G332" s="272">
        <v>260.77</v>
      </c>
      <c r="H332" s="272"/>
      <c r="I332" s="263">
        <v>41723</v>
      </c>
      <c r="J332" s="272"/>
      <c r="K332" s="619">
        <v>1</v>
      </c>
      <c r="L332" s="623">
        <v>40</v>
      </c>
      <c r="M332" s="623">
        <v>40</v>
      </c>
      <c r="N332" s="578">
        <v>-84.6608122099935</v>
      </c>
      <c r="O332" s="624" t="s">
        <v>1259</v>
      </c>
    </row>
    <row r="333" s="242" customFormat="1" customHeight="1" spans="1:15">
      <c r="A333" s="258">
        <v>326</v>
      </c>
      <c r="B333" s="277" t="s">
        <v>1603</v>
      </c>
      <c r="C333" s="618" t="s">
        <v>1233</v>
      </c>
      <c r="D333" s="618" t="s">
        <v>1229</v>
      </c>
      <c r="E333" s="619">
        <v>7</v>
      </c>
      <c r="F333" s="272">
        <v>1482.38</v>
      </c>
      <c r="G333" s="272">
        <v>10376.66</v>
      </c>
      <c r="H333" s="272"/>
      <c r="I333" s="263">
        <v>41723</v>
      </c>
      <c r="J333" s="272"/>
      <c r="K333" s="619">
        <v>7</v>
      </c>
      <c r="L333" s="623">
        <v>220</v>
      </c>
      <c r="M333" s="623">
        <v>1540</v>
      </c>
      <c r="N333" s="578">
        <v>-85.1590010658536</v>
      </c>
      <c r="O333" s="624" t="s">
        <v>1259</v>
      </c>
    </row>
    <row r="334" s="242" customFormat="1" customHeight="1" spans="1:15">
      <c r="A334" s="258">
        <v>327</v>
      </c>
      <c r="B334" s="277" t="s">
        <v>1604</v>
      </c>
      <c r="C334" s="618" t="s">
        <v>1233</v>
      </c>
      <c r="D334" s="618" t="s">
        <v>1352</v>
      </c>
      <c r="E334" s="619">
        <v>1</v>
      </c>
      <c r="F334" s="272">
        <v>741.66</v>
      </c>
      <c r="G334" s="272">
        <v>741.66</v>
      </c>
      <c r="H334" s="272"/>
      <c r="I334" s="263">
        <v>41723</v>
      </c>
      <c r="J334" s="272"/>
      <c r="K334" s="619">
        <v>1</v>
      </c>
      <c r="L334" s="623">
        <v>110</v>
      </c>
      <c r="M334" s="623">
        <v>110</v>
      </c>
      <c r="N334" s="578">
        <v>-85.1684060081439</v>
      </c>
      <c r="O334" s="624" t="s">
        <v>1259</v>
      </c>
    </row>
    <row r="335" s="242" customFormat="1" customHeight="1" spans="1:15">
      <c r="A335" s="258">
        <v>328</v>
      </c>
      <c r="B335" s="277" t="s">
        <v>1605</v>
      </c>
      <c r="C335" s="618" t="s">
        <v>1233</v>
      </c>
      <c r="D335" s="618" t="s">
        <v>1352</v>
      </c>
      <c r="E335" s="619">
        <v>1</v>
      </c>
      <c r="F335" s="272">
        <v>1333.62</v>
      </c>
      <c r="G335" s="272">
        <v>1333.62</v>
      </c>
      <c r="H335" s="272"/>
      <c r="I335" s="263">
        <v>41723</v>
      </c>
      <c r="J335" s="272"/>
      <c r="K335" s="619">
        <v>1</v>
      </c>
      <c r="L335" s="623">
        <v>200</v>
      </c>
      <c r="M335" s="623">
        <v>200</v>
      </c>
      <c r="N335" s="578">
        <v>-85.003224306774</v>
      </c>
      <c r="O335" s="624" t="s">
        <v>1259</v>
      </c>
    </row>
    <row r="336" s="242" customFormat="1" customHeight="1" spans="1:15">
      <c r="A336" s="258">
        <v>329</v>
      </c>
      <c r="B336" s="277" t="s">
        <v>1606</v>
      </c>
      <c r="C336" s="618" t="s">
        <v>1233</v>
      </c>
      <c r="D336" s="618" t="s">
        <v>1281</v>
      </c>
      <c r="E336" s="619">
        <v>1</v>
      </c>
      <c r="F336" s="272">
        <v>2046</v>
      </c>
      <c r="G336" s="272">
        <v>2046</v>
      </c>
      <c r="H336" s="272"/>
      <c r="I336" s="263">
        <v>41723</v>
      </c>
      <c r="J336" s="272"/>
      <c r="K336" s="619">
        <v>1</v>
      </c>
      <c r="L336" s="623">
        <v>310</v>
      </c>
      <c r="M336" s="623">
        <v>310</v>
      </c>
      <c r="N336" s="578">
        <v>-84.8484848484848</v>
      </c>
      <c r="O336" s="624" t="s">
        <v>1259</v>
      </c>
    </row>
    <row r="337" s="242" customFormat="1" customHeight="1" spans="1:15">
      <c r="A337" s="258">
        <v>330</v>
      </c>
      <c r="B337" s="277" t="s">
        <v>1607</v>
      </c>
      <c r="C337" s="618" t="s">
        <v>1233</v>
      </c>
      <c r="D337" s="618" t="s">
        <v>1229</v>
      </c>
      <c r="E337" s="619">
        <v>2</v>
      </c>
      <c r="F337" s="272">
        <v>935</v>
      </c>
      <c r="G337" s="272">
        <v>1870</v>
      </c>
      <c r="H337" s="272"/>
      <c r="I337" s="263">
        <v>41723</v>
      </c>
      <c r="J337" s="272"/>
      <c r="K337" s="619">
        <v>2</v>
      </c>
      <c r="L337" s="623">
        <v>50</v>
      </c>
      <c r="M337" s="623">
        <v>100</v>
      </c>
      <c r="N337" s="578">
        <v>-94.6524064171123</v>
      </c>
      <c r="O337" s="624" t="s">
        <v>1259</v>
      </c>
    </row>
    <row r="338" s="242" customFormat="1" customHeight="1" spans="1:15">
      <c r="A338" s="258">
        <v>331</v>
      </c>
      <c r="B338" s="277" t="s">
        <v>1608</v>
      </c>
      <c r="C338" s="618" t="s">
        <v>1228</v>
      </c>
      <c r="D338" s="618" t="s">
        <v>1229</v>
      </c>
      <c r="E338" s="619">
        <v>24</v>
      </c>
      <c r="F338" s="272">
        <v>30</v>
      </c>
      <c r="G338" s="272">
        <v>720</v>
      </c>
      <c r="H338" s="272"/>
      <c r="I338" s="263">
        <v>41723</v>
      </c>
      <c r="J338" s="272"/>
      <c r="K338" s="619">
        <v>24</v>
      </c>
      <c r="L338" s="623">
        <v>3</v>
      </c>
      <c r="M338" s="623">
        <v>72</v>
      </c>
      <c r="N338" s="578">
        <v>-90</v>
      </c>
      <c r="O338" s="624" t="s">
        <v>1259</v>
      </c>
    </row>
    <row r="339" s="242" customFormat="1" customHeight="1" spans="1:15">
      <c r="A339" s="258">
        <v>332</v>
      </c>
      <c r="B339" s="277" t="s">
        <v>1609</v>
      </c>
      <c r="C339" s="618" t="s">
        <v>1292</v>
      </c>
      <c r="D339" s="618" t="s">
        <v>1437</v>
      </c>
      <c r="E339" s="619">
        <v>1</v>
      </c>
      <c r="F339" s="272">
        <v>1000</v>
      </c>
      <c r="G339" s="272">
        <v>1000</v>
      </c>
      <c r="H339" s="272"/>
      <c r="I339" s="263">
        <v>41723</v>
      </c>
      <c r="J339" s="272"/>
      <c r="K339" s="619">
        <v>1</v>
      </c>
      <c r="L339" s="623">
        <v>100</v>
      </c>
      <c r="M339" s="623">
        <v>100</v>
      </c>
      <c r="N339" s="578">
        <v>-90</v>
      </c>
      <c r="O339" s="624" t="s">
        <v>1259</v>
      </c>
    </row>
    <row r="340" s="242" customFormat="1" customHeight="1" spans="1:15">
      <c r="A340" s="258">
        <v>333</v>
      </c>
      <c r="B340" s="277" t="s">
        <v>1610</v>
      </c>
      <c r="C340" s="618" t="s">
        <v>1233</v>
      </c>
      <c r="D340" s="618" t="s">
        <v>1437</v>
      </c>
      <c r="E340" s="619">
        <v>1</v>
      </c>
      <c r="F340" s="272">
        <v>2100</v>
      </c>
      <c r="G340" s="272">
        <v>2100</v>
      </c>
      <c r="H340" s="272"/>
      <c r="I340" s="263">
        <v>41723</v>
      </c>
      <c r="J340" s="272"/>
      <c r="K340" s="619">
        <v>1</v>
      </c>
      <c r="L340" s="623">
        <v>320</v>
      </c>
      <c r="M340" s="623">
        <v>320</v>
      </c>
      <c r="N340" s="578">
        <v>-84.7619047619048</v>
      </c>
      <c r="O340" s="624" t="s">
        <v>1259</v>
      </c>
    </row>
    <row r="341" s="242" customFormat="1" customHeight="1" spans="1:15">
      <c r="A341" s="258">
        <v>334</v>
      </c>
      <c r="B341" s="277" t="s">
        <v>1611</v>
      </c>
      <c r="C341" s="618" t="s">
        <v>1402</v>
      </c>
      <c r="D341" s="618" t="s">
        <v>1229</v>
      </c>
      <c r="E341" s="619">
        <v>7</v>
      </c>
      <c r="F341" s="272">
        <v>700</v>
      </c>
      <c r="G341" s="272">
        <v>4900</v>
      </c>
      <c r="H341" s="272"/>
      <c r="I341" s="263">
        <v>41723</v>
      </c>
      <c r="J341" s="272"/>
      <c r="K341" s="619">
        <v>7</v>
      </c>
      <c r="L341" s="623">
        <v>56</v>
      </c>
      <c r="M341" s="623">
        <v>392</v>
      </c>
      <c r="N341" s="578">
        <v>-92</v>
      </c>
      <c r="O341" s="624" t="s">
        <v>1259</v>
      </c>
    </row>
    <row r="342" s="242" customFormat="1" customHeight="1" spans="1:15">
      <c r="A342" s="258">
        <v>335</v>
      </c>
      <c r="B342" s="277" t="s">
        <v>1612</v>
      </c>
      <c r="C342" s="618" t="s">
        <v>1402</v>
      </c>
      <c r="D342" s="618" t="s">
        <v>1437</v>
      </c>
      <c r="E342" s="619">
        <v>3</v>
      </c>
      <c r="F342" s="272">
        <v>220</v>
      </c>
      <c r="G342" s="272">
        <v>660</v>
      </c>
      <c r="H342" s="272"/>
      <c r="I342" s="263">
        <v>41723</v>
      </c>
      <c r="J342" s="272"/>
      <c r="K342" s="619">
        <v>0</v>
      </c>
      <c r="L342" s="623"/>
      <c r="M342" s="623"/>
      <c r="N342" s="578">
        <v>-100</v>
      </c>
      <c r="O342" s="624" t="s">
        <v>1546</v>
      </c>
    </row>
    <row r="343" s="242" customFormat="1" customHeight="1" spans="1:15">
      <c r="A343" s="258">
        <v>336</v>
      </c>
      <c r="B343" s="277" t="s">
        <v>1613</v>
      </c>
      <c r="C343" s="618" t="s">
        <v>1274</v>
      </c>
      <c r="D343" s="618" t="s">
        <v>1437</v>
      </c>
      <c r="E343" s="619">
        <v>1</v>
      </c>
      <c r="F343" s="272">
        <v>1600</v>
      </c>
      <c r="G343" s="272">
        <v>1600</v>
      </c>
      <c r="H343" s="272"/>
      <c r="I343" s="263">
        <v>41723</v>
      </c>
      <c r="J343" s="272"/>
      <c r="K343" s="619">
        <v>1</v>
      </c>
      <c r="L343" s="623">
        <v>160</v>
      </c>
      <c r="M343" s="623">
        <v>160</v>
      </c>
      <c r="N343" s="578">
        <v>-90</v>
      </c>
      <c r="O343" s="624" t="s">
        <v>1259</v>
      </c>
    </row>
    <row r="344" s="242" customFormat="1" customHeight="1" spans="1:15">
      <c r="A344" s="258">
        <v>337</v>
      </c>
      <c r="B344" s="277" t="s">
        <v>1614</v>
      </c>
      <c r="C344" s="618" t="s">
        <v>1233</v>
      </c>
      <c r="D344" s="618" t="s">
        <v>1229</v>
      </c>
      <c r="E344" s="619">
        <v>1</v>
      </c>
      <c r="F344" s="272">
        <v>300</v>
      </c>
      <c r="G344" s="272">
        <v>300</v>
      </c>
      <c r="H344" s="272"/>
      <c r="I344" s="263">
        <v>41723</v>
      </c>
      <c r="J344" s="272"/>
      <c r="K344" s="619">
        <v>1</v>
      </c>
      <c r="L344" s="623">
        <v>30</v>
      </c>
      <c r="M344" s="623">
        <v>30</v>
      </c>
      <c r="N344" s="578">
        <v>-90</v>
      </c>
      <c r="O344" s="624" t="s">
        <v>1259</v>
      </c>
    </row>
    <row r="345" s="242" customFormat="1" customHeight="1" spans="1:15">
      <c r="A345" s="258">
        <v>338</v>
      </c>
      <c r="B345" s="277" t="s">
        <v>1615</v>
      </c>
      <c r="C345" s="618" t="s">
        <v>1231</v>
      </c>
      <c r="D345" s="618" t="s">
        <v>1437</v>
      </c>
      <c r="E345" s="619">
        <v>73</v>
      </c>
      <c r="F345" s="272">
        <v>10</v>
      </c>
      <c r="G345" s="272">
        <v>730</v>
      </c>
      <c r="H345" s="272"/>
      <c r="I345" s="263">
        <v>41723</v>
      </c>
      <c r="J345" s="272"/>
      <c r="K345" s="619">
        <v>73</v>
      </c>
      <c r="L345" s="623">
        <v>1</v>
      </c>
      <c r="M345" s="623">
        <v>73</v>
      </c>
      <c r="N345" s="578">
        <v>-90</v>
      </c>
      <c r="O345" s="624" t="s">
        <v>1259</v>
      </c>
    </row>
    <row r="346" s="242" customFormat="1" customHeight="1" spans="1:15">
      <c r="A346" s="258">
        <v>339</v>
      </c>
      <c r="B346" s="277" t="s">
        <v>1616</v>
      </c>
      <c r="C346" s="618" t="s">
        <v>1231</v>
      </c>
      <c r="D346" s="618" t="s">
        <v>1229</v>
      </c>
      <c r="E346" s="619">
        <v>1</v>
      </c>
      <c r="F346" s="272">
        <v>320</v>
      </c>
      <c r="G346" s="272">
        <v>320</v>
      </c>
      <c r="H346" s="272"/>
      <c r="I346" s="263">
        <v>41723</v>
      </c>
      <c r="J346" s="272"/>
      <c r="K346" s="619">
        <v>1</v>
      </c>
      <c r="L346" s="623">
        <v>26</v>
      </c>
      <c r="M346" s="623">
        <v>26</v>
      </c>
      <c r="N346" s="578">
        <v>-91.875</v>
      </c>
      <c r="O346" s="624" t="s">
        <v>1259</v>
      </c>
    </row>
    <row r="347" s="242" customFormat="1" customHeight="1" spans="1:15">
      <c r="A347" s="258">
        <v>340</v>
      </c>
      <c r="B347" s="277" t="s">
        <v>1617</v>
      </c>
      <c r="C347" s="618" t="s">
        <v>1268</v>
      </c>
      <c r="D347" s="618" t="s">
        <v>1281</v>
      </c>
      <c r="E347" s="619">
        <v>160</v>
      </c>
      <c r="F347" s="272">
        <v>500</v>
      </c>
      <c r="G347" s="272">
        <v>80000</v>
      </c>
      <c r="H347" s="272"/>
      <c r="I347" s="263">
        <v>41723</v>
      </c>
      <c r="J347" s="272"/>
      <c r="K347" s="619">
        <v>160</v>
      </c>
      <c r="L347" s="623">
        <v>50</v>
      </c>
      <c r="M347" s="623">
        <v>8000</v>
      </c>
      <c r="N347" s="578">
        <v>-90</v>
      </c>
      <c r="O347" s="624" t="s">
        <v>1259</v>
      </c>
    </row>
    <row r="348" s="242" customFormat="1" customHeight="1" spans="1:15">
      <c r="A348" s="258">
        <v>341</v>
      </c>
      <c r="B348" s="277" t="s">
        <v>1618</v>
      </c>
      <c r="C348" s="618" t="s">
        <v>1233</v>
      </c>
      <c r="D348" s="618" t="s">
        <v>1437</v>
      </c>
      <c r="E348" s="619">
        <v>1</v>
      </c>
      <c r="F348" s="272">
        <v>980</v>
      </c>
      <c r="G348" s="272">
        <v>980</v>
      </c>
      <c r="H348" s="272"/>
      <c r="I348" s="263">
        <v>41723</v>
      </c>
      <c r="J348" s="272"/>
      <c r="K348" s="619">
        <v>1</v>
      </c>
      <c r="L348" s="623">
        <v>98</v>
      </c>
      <c r="M348" s="623">
        <v>98</v>
      </c>
      <c r="N348" s="578">
        <v>-90</v>
      </c>
      <c r="O348" s="624" t="s">
        <v>1259</v>
      </c>
    </row>
    <row r="349" s="242" customFormat="1" customHeight="1" spans="1:15">
      <c r="A349" s="258">
        <v>342</v>
      </c>
      <c r="B349" s="277" t="s">
        <v>1619</v>
      </c>
      <c r="C349" s="618" t="s">
        <v>1231</v>
      </c>
      <c r="D349" s="618" t="s">
        <v>1437</v>
      </c>
      <c r="E349" s="619">
        <v>1</v>
      </c>
      <c r="F349" s="272">
        <v>620</v>
      </c>
      <c r="G349" s="272">
        <v>620</v>
      </c>
      <c r="H349" s="272"/>
      <c r="I349" s="263">
        <v>41723</v>
      </c>
      <c r="J349" s="272"/>
      <c r="K349" s="619">
        <v>0</v>
      </c>
      <c r="L349" s="623"/>
      <c r="M349" s="623"/>
      <c r="N349" s="578">
        <v>-100</v>
      </c>
      <c r="O349" s="624" t="s">
        <v>1353</v>
      </c>
    </row>
    <row r="350" s="242" customFormat="1" customHeight="1" spans="1:15">
      <c r="A350" s="258">
        <v>343</v>
      </c>
      <c r="B350" s="277" t="s">
        <v>1620</v>
      </c>
      <c r="C350" s="618" t="s">
        <v>1228</v>
      </c>
      <c r="D350" s="618" t="s">
        <v>1229</v>
      </c>
      <c r="E350" s="619">
        <v>10</v>
      </c>
      <c r="F350" s="272">
        <v>52</v>
      </c>
      <c r="G350" s="272">
        <v>520</v>
      </c>
      <c r="H350" s="272"/>
      <c r="I350" s="263">
        <v>41723</v>
      </c>
      <c r="J350" s="272"/>
      <c r="K350" s="619">
        <v>10</v>
      </c>
      <c r="L350" s="623">
        <v>5</v>
      </c>
      <c r="M350" s="623">
        <v>50</v>
      </c>
      <c r="N350" s="578">
        <v>-90.3846153846154</v>
      </c>
      <c r="O350" s="624" t="s">
        <v>1259</v>
      </c>
    </row>
    <row r="351" s="242" customFormat="1" customHeight="1" spans="1:15">
      <c r="A351" s="258">
        <v>344</v>
      </c>
      <c r="B351" s="277" t="s">
        <v>1621</v>
      </c>
      <c r="C351" s="618" t="s">
        <v>1231</v>
      </c>
      <c r="D351" s="618" t="s">
        <v>1437</v>
      </c>
      <c r="E351" s="619">
        <v>1</v>
      </c>
      <c r="F351" s="272">
        <v>120</v>
      </c>
      <c r="G351" s="272">
        <v>120</v>
      </c>
      <c r="H351" s="272"/>
      <c r="I351" s="263">
        <v>41723</v>
      </c>
      <c r="J351" s="272"/>
      <c r="K351" s="619">
        <v>1</v>
      </c>
      <c r="L351" s="623">
        <v>10</v>
      </c>
      <c r="M351" s="623">
        <v>10</v>
      </c>
      <c r="N351" s="578">
        <v>-91.6666666666667</v>
      </c>
      <c r="O351" s="624" t="s">
        <v>1259</v>
      </c>
    </row>
    <row r="352" s="242" customFormat="1" customHeight="1" spans="1:15">
      <c r="A352" s="258">
        <v>345</v>
      </c>
      <c r="B352" s="277" t="s">
        <v>1622</v>
      </c>
      <c r="C352" s="618" t="s">
        <v>1231</v>
      </c>
      <c r="D352" s="618" t="s">
        <v>1229</v>
      </c>
      <c r="E352" s="619">
        <v>2</v>
      </c>
      <c r="F352" s="272">
        <v>1600</v>
      </c>
      <c r="G352" s="272">
        <v>3200</v>
      </c>
      <c r="H352" s="272"/>
      <c r="I352" s="263">
        <v>41723</v>
      </c>
      <c r="J352" s="272"/>
      <c r="K352" s="619">
        <v>2</v>
      </c>
      <c r="L352" s="623">
        <v>240</v>
      </c>
      <c r="M352" s="623">
        <v>480</v>
      </c>
      <c r="N352" s="578">
        <v>-85</v>
      </c>
      <c r="O352" s="624" t="s">
        <v>1259</v>
      </c>
    </row>
    <row r="353" s="242" customFormat="1" customHeight="1" spans="1:15">
      <c r="A353" s="258">
        <v>346</v>
      </c>
      <c r="B353" s="277" t="s">
        <v>1623</v>
      </c>
      <c r="C353" s="618" t="s">
        <v>1228</v>
      </c>
      <c r="D353" s="618" t="s">
        <v>1437</v>
      </c>
      <c r="E353" s="619">
        <v>20</v>
      </c>
      <c r="F353" s="272">
        <v>120</v>
      </c>
      <c r="G353" s="272">
        <v>2400</v>
      </c>
      <c r="H353" s="272"/>
      <c r="I353" s="263">
        <v>41723</v>
      </c>
      <c r="J353" s="272"/>
      <c r="K353" s="619">
        <v>20</v>
      </c>
      <c r="L353" s="623">
        <v>10</v>
      </c>
      <c r="M353" s="623">
        <v>200</v>
      </c>
      <c r="N353" s="578">
        <v>-91.6666666666667</v>
      </c>
      <c r="O353" s="624" t="s">
        <v>1259</v>
      </c>
    </row>
    <row r="354" s="242" customFormat="1" customHeight="1" spans="1:15">
      <c r="A354" s="258">
        <v>347</v>
      </c>
      <c r="B354" s="277" t="s">
        <v>1624</v>
      </c>
      <c r="C354" s="618" t="s">
        <v>1231</v>
      </c>
      <c r="D354" s="618" t="s">
        <v>1229</v>
      </c>
      <c r="E354" s="619">
        <v>35</v>
      </c>
      <c r="F354" s="272">
        <v>120</v>
      </c>
      <c r="G354" s="272">
        <v>4200</v>
      </c>
      <c r="H354" s="272"/>
      <c r="I354" s="263">
        <v>41723</v>
      </c>
      <c r="J354" s="272"/>
      <c r="K354" s="619">
        <v>23</v>
      </c>
      <c r="L354" s="623">
        <v>0</v>
      </c>
      <c r="M354" s="623">
        <v>0</v>
      </c>
      <c r="N354" s="578">
        <v>-100</v>
      </c>
      <c r="O354" s="624" t="s">
        <v>1625</v>
      </c>
    </row>
    <row r="355" s="242" customFormat="1" customHeight="1" spans="1:15">
      <c r="A355" s="258">
        <v>348</v>
      </c>
      <c r="B355" s="277" t="s">
        <v>1626</v>
      </c>
      <c r="C355" s="618" t="s">
        <v>1225</v>
      </c>
      <c r="D355" s="618" t="s">
        <v>1437</v>
      </c>
      <c r="E355" s="619">
        <v>200</v>
      </c>
      <c r="F355" s="272">
        <v>10.15385</v>
      </c>
      <c r="G355" s="272">
        <v>2030.77</v>
      </c>
      <c r="H355" s="272"/>
      <c r="I355" s="263">
        <v>41723</v>
      </c>
      <c r="J355" s="272"/>
      <c r="K355" s="619">
        <v>200</v>
      </c>
      <c r="L355" s="623">
        <v>0</v>
      </c>
      <c r="M355" s="623">
        <v>0</v>
      </c>
      <c r="N355" s="578">
        <v>-100</v>
      </c>
      <c r="O355" s="624" t="s">
        <v>1239</v>
      </c>
    </row>
    <row r="356" s="242" customFormat="1" customHeight="1" spans="1:15">
      <c r="A356" s="258">
        <v>349</v>
      </c>
      <c r="B356" s="277" t="s">
        <v>1627</v>
      </c>
      <c r="C356" s="618" t="s">
        <v>1231</v>
      </c>
      <c r="D356" s="618" t="s">
        <v>1437</v>
      </c>
      <c r="E356" s="619">
        <v>1</v>
      </c>
      <c r="F356" s="272">
        <v>622.7904843</v>
      </c>
      <c r="G356" s="272">
        <v>622.79</v>
      </c>
      <c r="H356" s="272"/>
      <c r="I356" s="263">
        <v>41794.6449652778</v>
      </c>
      <c r="J356" s="272"/>
      <c r="K356" s="619">
        <v>1</v>
      </c>
      <c r="L356" s="623">
        <v>629.14294723986</v>
      </c>
      <c r="M356" s="623">
        <v>629</v>
      </c>
      <c r="N356" s="578">
        <v>0.997125836959495</v>
      </c>
      <c r="O356" s="624" t="s">
        <v>517</v>
      </c>
    </row>
    <row r="357" s="242" customFormat="1" customHeight="1" spans="1:15">
      <c r="A357" s="258">
        <v>350</v>
      </c>
      <c r="B357" s="277" t="s">
        <v>1628</v>
      </c>
      <c r="C357" s="618" t="s">
        <v>1228</v>
      </c>
      <c r="D357" s="618" t="s">
        <v>1437</v>
      </c>
      <c r="E357" s="619">
        <v>18</v>
      </c>
      <c r="F357" s="272">
        <v>60.6838888888889</v>
      </c>
      <c r="G357" s="272">
        <v>1092.31</v>
      </c>
      <c r="H357" s="272"/>
      <c r="I357" s="263">
        <v>41803.637037037</v>
      </c>
      <c r="J357" s="272"/>
      <c r="K357" s="619">
        <v>18</v>
      </c>
      <c r="L357" s="623">
        <v>61.3028645555556</v>
      </c>
      <c r="M357" s="623">
        <v>1103</v>
      </c>
      <c r="N357" s="578">
        <v>0.978659904239644</v>
      </c>
      <c r="O357" s="624" t="s">
        <v>517</v>
      </c>
    </row>
    <row r="358" s="242" customFormat="1" customHeight="1" spans="1:15">
      <c r="A358" s="258">
        <v>351</v>
      </c>
      <c r="B358" s="277" t="s">
        <v>1629</v>
      </c>
      <c r="C358" s="618" t="s">
        <v>1231</v>
      </c>
      <c r="D358" s="618" t="s">
        <v>1437</v>
      </c>
      <c r="E358" s="619">
        <v>3</v>
      </c>
      <c r="F358" s="272">
        <v>34.1866666666667</v>
      </c>
      <c r="G358" s="272">
        <v>102.56</v>
      </c>
      <c r="H358" s="272"/>
      <c r="I358" s="263">
        <v>41723</v>
      </c>
      <c r="J358" s="272"/>
      <c r="K358" s="619">
        <v>3</v>
      </c>
      <c r="L358" s="623">
        <v>34.5353706666667</v>
      </c>
      <c r="M358" s="623">
        <v>103</v>
      </c>
      <c r="N358" s="578">
        <v>0.429017160686425</v>
      </c>
      <c r="O358" s="624" t="s">
        <v>517</v>
      </c>
    </row>
    <row r="359" s="242" customFormat="1" customHeight="1" spans="1:15">
      <c r="A359" s="258">
        <v>352</v>
      </c>
      <c r="B359" s="277" t="s">
        <v>1630</v>
      </c>
      <c r="C359" s="618" t="s">
        <v>1228</v>
      </c>
      <c r="D359" s="618" t="s">
        <v>1437</v>
      </c>
      <c r="E359" s="619">
        <v>2</v>
      </c>
      <c r="F359" s="272">
        <v>1367.466667</v>
      </c>
      <c r="G359" s="272">
        <v>2734.93</v>
      </c>
      <c r="H359" s="272"/>
      <c r="I359" s="263">
        <v>41723</v>
      </c>
      <c r="J359" s="272"/>
      <c r="K359" s="619">
        <v>2</v>
      </c>
      <c r="L359" s="623">
        <v>1381.4148270034</v>
      </c>
      <c r="M359" s="623">
        <v>2762</v>
      </c>
      <c r="N359" s="578">
        <v>0.989787672810645</v>
      </c>
      <c r="O359" s="624" t="s">
        <v>517</v>
      </c>
    </row>
    <row r="360" s="242" customFormat="1" customHeight="1" spans="1:15">
      <c r="A360" s="258">
        <v>353</v>
      </c>
      <c r="B360" s="277" t="s">
        <v>1631</v>
      </c>
      <c r="C360" s="618" t="s">
        <v>1539</v>
      </c>
      <c r="D360" s="618" t="s">
        <v>1437</v>
      </c>
      <c r="E360" s="619">
        <v>10</v>
      </c>
      <c r="F360" s="272">
        <v>777.78</v>
      </c>
      <c r="G360" s="272">
        <v>7777.8</v>
      </c>
      <c r="H360" s="272"/>
      <c r="I360" s="263">
        <v>41723</v>
      </c>
      <c r="J360" s="272"/>
      <c r="K360" s="619">
        <v>10</v>
      </c>
      <c r="L360" s="623">
        <v>78</v>
      </c>
      <c r="M360" s="623">
        <v>780</v>
      </c>
      <c r="N360" s="578">
        <v>-89.9714572244079</v>
      </c>
      <c r="O360" s="624" t="s">
        <v>1239</v>
      </c>
    </row>
    <row r="361" s="242" customFormat="1" customHeight="1" spans="1:15">
      <c r="A361" s="258">
        <v>354</v>
      </c>
      <c r="B361" s="277" t="s">
        <v>1632</v>
      </c>
      <c r="C361" s="618" t="s">
        <v>1243</v>
      </c>
      <c r="D361" s="618" t="s">
        <v>1437</v>
      </c>
      <c r="E361" s="619">
        <v>1</v>
      </c>
      <c r="F361" s="272">
        <v>59.07</v>
      </c>
      <c r="G361" s="272">
        <v>59.07</v>
      </c>
      <c r="H361" s="272"/>
      <c r="I361" s="263">
        <v>41810.6551388889</v>
      </c>
      <c r="J361" s="272"/>
      <c r="K361" s="619">
        <v>1</v>
      </c>
      <c r="L361" s="623">
        <v>59.672514</v>
      </c>
      <c r="M361" s="623">
        <v>59</v>
      </c>
      <c r="N361" s="578">
        <v>-0.118503470458778</v>
      </c>
      <c r="O361" s="624" t="s">
        <v>517</v>
      </c>
    </row>
    <row r="362" s="242" customFormat="1" customHeight="1" spans="1:15">
      <c r="A362" s="258">
        <v>355</v>
      </c>
      <c r="B362" s="277" t="s">
        <v>1633</v>
      </c>
      <c r="C362" s="618" t="s">
        <v>1246</v>
      </c>
      <c r="D362" s="618" t="s">
        <v>1437</v>
      </c>
      <c r="E362" s="619">
        <v>5</v>
      </c>
      <c r="F362" s="272">
        <v>1076.92</v>
      </c>
      <c r="G362" s="272">
        <v>5384.6</v>
      </c>
      <c r="H362" s="272"/>
      <c r="I362" s="263">
        <v>41723</v>
      </c>
      <c r="J362" s="272"/>
      <c r="K362" s="619">
        <v>5</v>
      </c>
      <c r="L362" s="623">
        <v>1087.904584</v>
      </c>
      <c r="M362" s="623">
        <v>5439</v>
      </c>
      <c r="N362" s="578">
        <v>1.01028860082457</v>
      </c>
      <c r="O362" s="624" t="s">
        <v>517</v>
      </c>
    </row>
    <row r="363" s="242" customFormat="1" customHeight="1" spans="1:15">
      <c r="A363" s="258">
        <v>356</v>
      </c>
      <c r="B363" s="277" t="s">
        <v>1634</v>
      </c>
      <c r="C363" s="618" t="s">
        <v>1233</v>
      </c>
      <c r="D363" s="618" t="s">
        <v>1437</v>
      </c>
      <c r="E363" s="619">
        <v>2</v>
      </c>
      <c r="F363" s="272">
        <v>248.86</v>
      </c>
      <c r="G363" s="272">
        <v>497.72</v>
      </c>
      <c r="H363" s="272"/>
      <c r="I363" s="263">
        <v>41794.6449652778</v>
      </c>
      <c r="J363" s="272"/>
      <c r="K363" s="619">
        <v>2</v>
      </c>
      <c r="L363" s="623">
        <v>251.398372</v>
      </c>
      <c r="M363" s="623">
        <v>502</v>
      </c>
      <c r="N363" s="578">
        <v>0.859921240858308</v>
      </c>
      <c r="O363" s="624" t="s">
        <v>517</v>
      </c>
    </row>
    <row r="364" s="242" customFormat="1" customHeight="1" spans="1:15">
      <c r="A364" s="258">
        <v>357</v>
      </c>
      <c r="B364" s="277" t="s">
        <v>1635</v>
      </c>
      <c r="C364" s="618" t="s">
        <v>1233</v>
      </c>
      <c r="D364" s="618" t="s">
        <v>1229</v>
      </c>
      <c r="E364" s="619">
        <v>2</v>
      </c>
      <c r="F364" s="272">
        <v>83.76</v>
      </c>
      <c r="G364" s="272">
        <v>167.52</v>
      </c>
      <c r="H364" s="272"/>
      <c r="I364" s="263">
        <v>41794.6449652778</v>
      </c>
      <c r="J364" s="272"/>
      <c r="K364" s="619">
        <v>2</v>
      </c>
      <c r="L364" s="623">
        <v>84.614352</v>
      </c>
      <c r="M364" s="623">
        <v>169</v>
      </c>
      <c r="N364" s="578">
        <v>0.883476599808972</v>
      </c>
      <c r="O364" s="624" t="s">
        <v>517</v>
      </c>
    </row>
    <row r="365" s="242" customFormat="1" customHeight="1" spans="1:15">
      <c r="A365" s="258">
        <v>358</v>
      </c>
      <c r="B365" s="277" t="s">
        <v>1636</v>
      </c>
      <c r="C365" s="618" t="s">
        <v>1231</v>
      </c>
      <c r="D365" s="618" t="s">
        <v>1437</v>
      </c>
      <c r="E365" s="619">
        <v>1</v>
      </c>
      <c r="F365" s="272">
        <v>102.56410256</v>
      </c>
      <c r="G365" s="272">
        <v>102.56</v>
      </c>
      <c r="H365" s="272"/>
      <c r="I365" s="263">
        <v>41794.6449652778</v>
      </c>
      <c r="J365" s="272"/>
      <c r="K365" s="619">
        <v>1</v>
      </c>
      <c r="L365" s="623">
        <v>103.610256406112</v>
      </c>
      <c r="M365" s="623">
        <v>103</v>
      </c>
      <c r="N365" s="578">
        <v>0.429017160686425</v>
      </c>
      <c r="O365" s="624" t="s">
        <v>517</v>
      </c>
    </row>
    <row r="366" s="242" customFormat="1" customHeight="1" spans="1:15">
      <c r="A366" s="258">
        <v>359</v>
      </c>
      <c r="B366" s="277" t="s">
        <v>1637</v>
      </c>
      <c r="C366" s="618" t="s">
        <v>1231</v>
      </c>
      <c r="D366" s="618" t="s">
        <v>1437</v>
      </c>
      <c r="E366" s="619">
        <v>100</v>
      </c>
      <c r="F366" s="272">
        <v>8.5472</v>
      </c>
      <c r="G366" s="272">
        <v>854.72</v>
      </c>
      <c r="H366" s="272"/>
      <c r="I366" s="263">
        <v>41800.6238541667</v>
      </c>
      <c r="J366" s="272"/>
      <c r="K366" s="619">
        <v>100</v>
      </c>
      <c r="L366" s="623">
        <v>8.63438144</v>
      </c>
      <c r="M366" s="623">
        <v>863</v>
      </c>
      <c r="N366" s="578">
        <v>0.968738300262071</v>
      </c>
      <c r="O366" s="624" t="s">
        <v>517</v>
      </c>
    </row>
    <row r="367" s="242" customFormat="1" customHeight="1" spans="1:15">
      <c r="A367" s="258">
        <v>360</v>
      </c>
      <c r="B367" s="277" t="s">
        <v>1638</v>
      </c>
      <c r="C367" s="618" t="s">
        <v>1231</v>
      </c>
      <c r="D367" s="618" t="s">
        <v>1437</v>
      </c>
      <c r="E367" s="619">
        <v>36</v>
      </c>
      <c r="F367" s="272">
        <v>36.7522222222222</v>
      </c>
      <c r="G367" s="272">
        <v>1323.08</v>
      </c>
      <c r="H367" s="272"/>
      <c r="I367" s="263">
        <v>41803.637037037</v>
      </c>
      <c r="J367" s="272"/>
      <c r="K367" s="619">
        <v>36</v>
      </c>
      <c r="L367" s="623">
        <v>37.1270948888889</v>
      </c>
      <c r="M367" s="623">
        <v>1336</v>
      </c>
      <c r="N367" s="578">
        <v>0.976509356954989</v>
      </c>
      <c r="O367" s="624" t="s">
        <v>517</v>
      </c>
    </row>
    <row r="368" s="242" customFormat="1" customHeight="1" spans="1:15">
      <c r="A368" s="258">
        <v>361</v>
      </c>
      <c r="B368" s="277" t="s">
        <v>1639</v>
      </c>
      <c r="C368" s="618" t="s">
        <v>1461</v>
      </c>
      <c r="D368" s="618" t="s">
        <v>1229</v>
      </c>
      <c r="E368" s="619">
        <v>15</v>
      </c>
      <c r="F368" s="272">
        <v>4.74133333333333</v>
      </c>
      <c r="G368" s="272">
        <v>71.12</v>
      </c>
      <c r="H368" s="272"/>
      <c r="I368" s="263">
        <v>42952.4044328704</v>
      </c>
      <c r="J368" s="272"/>
      <c r="K368" s="619">
        <v>15</v>
      </c>
      <c r="L368" s="623">
        <v>4.78969493333333</v>
      </c>
      <c r="M368" s="623">
        <v>71</v>
      </c>
      <c r="N368" s="578">
        <v>-0.168728908886396</v>
      </c>
      <c r="O368" s="624" t="s">
        <v>517</v>
      </c>
    </row>
    <row r="369" s="242" customFormat="1" customHeight="1" spans="1:15">
      <c r="A369" s="258">
        <v>362</v>
      </c>
      <c r="B369" s="277" t="s">
        <v>1640</v>
      </c>
      <c r="C369" s="618" t="s">
        <v>1641</v>
      </c>
      <c r="D369" s="618" t="s">
        <v>1437</v>
      </c>
      <c r="E369" s="619">
        <v>3</v>
      </c>
      <c r="F369" s="272">
        <v>72.65</v>
      </c>
      <c r="G369" s="272">
        <v>217.95</v>
      </c>
      <c r="H369" s="272"/>
      <c r="I369" s="263">
        <v>41810.6551388889</v>
      </c>
      <c r="J369" s="272"/>
      <c r="K369" s="619">
        <v>3</v>
      </c>
      <c r="L369" s="623">
        <v>0</v>
      </c>
      <c r="M369" s="623">
        <v>0</v>
      </c>
      <c r="N369" s="578">
        <v>-100</v>
      </c>
      <c r="O369" s="624" t="s">
        <v>1239</v>
      </c>
    </row>
    <row r="370" s="242" customFormat="1" customHeight="1" spans="1:15">
      <c r="A370" s="258">
        <v>363</v>
      </c>
      <c r="B370" s="277" t="s">
        <v>1642</v>
      </c>
      <c r="C370" s="618" t="s">
        <v>1231</v>
      </c>
      <c r="D370" s="618" t="s">
        <v>1437</v>
      </c>
      <c r="E370" s="619">
        <v>72</v>
      </c>
      <c r="F370" s="272">
        <v>142.7075</v>
      </c>
      <c r="G370" s="272">
        <v>10274.94</v>
      </c>
      <c r="H370" s="272"/>
      <c r="I370" s="263">
        <v>41723</v>
      </c>
      <c r="J370" s="272"/>
      <c r="K370" s="619">
        <v>72</v>
      </c>
      <c r="L370" s="623">
        <v>144.1631165</v>
      </c>
      <c r="M370" s="623">
        <v>10379</v>
      </c>
      <c r="N370" s="578">
        <v>1.01275530562708</v>
      </c>
      <c r="O370" s="624" t="s">
        <v>517</v>
      </c>
    </row>
    <row r="371" s="242" customFormat="1" customHeight="1" spans="1:15">
      <c r="A371" s="258">
        <v>364</v>
      </c>
      <c r="B371" s="277" t="s">
        <v>1643</v>
      </c>
      <c r="C371" s="618" t="s">
        <v>1292</v>
      </c>
      <c r="D371" s="618" t="s">
        <v>1437</v>
      </c>
      <c r="E371" s="619">
        <v>19</v>
      </c>
      <c r="F371" s="272">
        <v>29.9147368421053</v>
      </c>
      <c r="G371" s="272">
        <v>568.38</v>
      </c>
      <c r="H371" s="272"/>
      <c r="I371" s="263">
        <v>41794.6449652778</v>
      </c>
      <c r="J371" s="272"/>
      <c r="K371" s="619">
        <v>19</v>
      </c>
      <c r="L371" s="623">
        <v>0</v>
      </c>
      <c r="M371" s="623">
        <v>0</v>
      </c>
      <c r="N371" s="578">
        <v>-100</v>
      </c>
      <c r="O371" s="624" t="s">
        <v>1239</v>
      </c>
    </row>
    <row r="372" s="242" customFormat="1" customHeight="1" spans="1:15">
      <c r="A372" s="258">
        <v>365</v>
      </c>
      <c r="B372" s="277" t="s">
        <v>1644</v>
      </c>
      <c r="C372" s="618" t="s">
        <v>1225</v>
      </c>
      <c r="D372" s="618" t="s">
        <v>1437</v>
      </c>
      <c r="E372" s="619">
        <v>1</v>
      </c>
      <c r="F372" s="272">
        <v>20</v>
      </c>
      <c r="G372" s="272">
        <v>20</v>
      </c>
      <c r="H372" s="272"/>
      <c r="I372" s="263">
        <v>41723</v>
      </c>
      <c r="J372" s="272"/>
      <c r="K372" s="619">
        <v>1</v>
      </c>
      <c r="L372" s="623">
        <v>0</v>
      </c>
      <c r="M372" s="623">
        <v>0</v>
      </c>
      <c r="N372" s="578">
        <v>-100</v>
      </c>
      <c r="O372" s="624" t="s">
        <v>1239</v>
      </c>
    </row>
    <row r="373" s="242" customFormat="1" customHeight="1" spans="1:15">
      <c r="A373" s="258">
        <v>366</v>
      </c>
      <c r="B373" s="277" t="s">
        <v>1645</v>
      </c>
      <c r="C373" s="618" t="s">
        <v>1268</v>
      </c>
      <c r="D373" s="618" t="s">
        <v>1437</v>
      </c>
      <c r="E373" s="619">
        <v>1</v>
      </c>
      <c r="F373" s="272">
        <v>494.2</v>
      </c>
      <c r="G373" s="272">
        <v>494.2</v>
      </c>
      <c r="H373" s="272"/>
      <c r="I373" s="263">
        <v>41723</v>
      </c>
      <c r="J373" s="272"/>
      <c r="K373" s="619">
        <v>1</v>
      </c>
      <c r="L373" s="623">
        <v>20</v>
      </c>
      <c r="M373" s="623">
        <v>20</v>
      </c>
      <c r="N373" s="578">
        <v>-95.9530554431404</v>
      </c>
      <c r="O373" s="624" t="s">
        <v>1306</v>
      </c>
    </row>
    <row r="374" s="242" customFormat="1" customHeight="1" spans="1:15">
      <c r="A374" s="258">
        <v>367</v>
      </c>
      <c r="B374" s="277" t="s">
        <v>1646</v>
      </c>
      <c r="C374" s="618" t="s">
        <v>1231</v>
      </c>
      <c r="D374" s="618" t="s">
        <v>1229</v>
      </c>
      <c r="E374" s="619">
        <v>77</v>
      </c>
      <c r="F374" s="272">
        <v>22.2222077922078</v>
      </c>
      <c r="G374" s="272">
        <v>1711.11</v>
      </c>
      <c r="H374" s="272"/>
      <c r="I374" s="263">
        <v>41960.6903587963</v>
      </c>
      <c r="J374" s="272"/>
      <c r="K374" s="619">
        <v>77</v>
      </c>
      <c r="L374" s="623">
        <v>22.4488743116883</v>
      </c>
      <c r="M374" s="623">
        <v>1728</v>
      </c>
      <c r="N374" s="578">
        <v>0.987078563038034</v>
      </c>
      <c r="O374" s="624" t="s">
        <v>517</v>
      </c>
    </row>
    <row r="375" s="242" customFormat="1" customHeight="1" spans="1:15">
      <c r="A375" s="258">
        <v>368</v>
      </c>
      <c r="B375" s="277" t="s">
        <v>1647</v>
      </c>
      <c r="C375" s="618" t="s">
        <v>1358</v>
      </c>
      <c r="D375" s="618" t="s">
        <v>1229</v>
      </c>
      <c r="E375" s="619">
        <v>5</v>
      </c>
      <c r="F375" s="272">
        <v>29.914</v>
      </c>
      <c r="G375" s="272">
        <v>149.57</v>
      </c>
      <c r="H375" s="272"/>
      <c r="I375" s="263">
        <v>41794.6449652778</v>
      </c>
      <c r="J375" s="272"/>
      <c r="K375" s="619">
        <v>5</v>
      </c>
      <c r="L375" s="623">
        <v>30.2191228</v>
      </c>
      <c r="M375" s="623">
        <v>151</v>
      </c>
      <c r="N375" s="578">
        <v>0.956074079026547</v>
      </c>
      <c r="O375" s="624" t="s">
        <v>517</v>
      </c>
    </row>
    <row r="376" s="242" customFormat="1" customHeight="1" spans="1:15">
      <c r="A376" s="258">
        <v>369</v>
      </c>
      <c r="B376" s="277" t="s">
        <v>1648</v>
      </c>
      <c r="C376" s="618" t="s">
        <v>1233</v>
      </c>
      <c r="D376" s="618" t="s">
        <v>1649</v>
      </c>
      <c r="E376" s="619">
        <v>2</v>
      </c>
      <c r="F376" s="272">
        <v>6752.135</v>
      </c>
      <c r="G376" s="272">
        <v>13504.27</v>
      </c>
      <c r="H376" s="272"/>
      <c r="I376" s="263">
        <v>41800.6614583333</v>
      </c>
      <c r="J376" s="272"/>
      <c r="K376" s="619">
        <v>2</v>
      </c>
      <c r="L376" s="623">
        <v>675</v>
      </c>
      <c r="M376" s="623">
        <v>1350</v>
      </c>
      <c r="N376" s="578">
        <v>-90.0031619628458</v>
      </c>
      <c r="O376" s="624" t="s">
        <v>1325</v>
      </c>
    </row>
    <row r="377" s="242" customFormat="1" customHeight="1" spans="1:15">
      <c r="A377" s="258">
        <v>370</v>
      </c>
      <c r="B377" s="277" t="s">
        <v>1650</v>
      </c>
      <c r="C377" s="618" t="s">
        <v>1231</v>
      </c>
      <c r="D377" s="618" t="s">
        <v>1437</v>
      </c>
      <c r="E377" s="619">
        <v>20</v>
      </c>
      <c r="F377" s="272">
        <v>51.282</v>
      </c>
      <c r="G377" s="272">
        <v>1025.64</v>
      </c>
      <c r="H377" s="272"/>
      <c r="I377" s="263">
        <v>41723</v>
      </c>
      <c r="J377" s="272"/>
      <c r="K377" s="619">
        <v>20</v>
      </c>
      <c r="L377" s="623">
        <v>5</v>
      </c>
      <c r="M377" s="623">
        <v>100</v>
      </c>
      <c r="N377" s="578">
        <v>-90.2499902499902</v>
      </c>
      <c r="O377" s="624" t="s">
        <v>1325</v>
      </c>
    </row>
    <row r="378" s="242" customFormat="1" customHeight="1" spans="1:15">
      <c r="A378" s="258">
        <v>371</v>
      </c>
      <c r="B378" s="277" t="s">
        <v>1651</v>
      </c>
      <c r="C378" s="618" t="s">
        <v>1231</v>
      </c>
      <c r="D378" s="618" t="s">
        <v>1437</v>
      </c>
      <c r="E378" s="619">
        <v>960</v>
      </c>
      <c r="F378" s="272">
        <v>0.0256354166666667</v>
      </c>
      <c r="G378" s="272">
        <v>24.61</v>
      </c>
      <c r="H378" s="272"/>
      <c r="I378" s="263">
        <v>41723</v>
      </c>
      <c r="J378" s="272"/>
      <c r="K378" s="619">
        <v>960</v>
      </c>
      <c r="L378" s="623">
        <v>0.0258968979166667</v>
      </c>
      <c r="M378" s="623">
        <v>24</v>
      </c>
      <c r="N378" s="578">
        <v>-2.47866720845185</v>
      </c>
      <c r="O378" s="624" t="s">
        <v>517</v>
      </c>
    </row>
    <row r="379" s="242" customFormat="1" customHeight="1" spans="1:15">
      <c r="A379" s="258">
        <v>372</v>
      </c>
      <c r="B379" s="277" t="s">
        <v>1652</v>
      </c>
      <c r="C379" s="618" t="s">
        <v>1231</v>
      </c>
      <c r="D379" s="618" t="s">
        <v>1437</v>
      </c>
      <c r="E379" s="619">
        <v>1</v>
      </c>
      <c r="F379" s="272">
        <v>5</v>
      </c>
      <c r="G379" s="272">
        <v>5</v>
      </c>
      <c r="H379" s="272"/>
      <c r="I379" s="263">
        <v>41723</v>
      </c>
      <c r="J379" s="272"/>
      <c r="K379" s="619">
        <v>1</v>
      </c>
      <c r="L379" s="623">
        <v>5.051</v>
      </c>
      <c r="M379" s="623">
        <v>5</v>
      </c>
      <c r="N379" s="578">
        <v>0</v>
      </c>
      <c r="O379" s="624" t="s">
        <v>517</v>
      </c>
    </row>
    <row r="380" s="242" customFormat="1" customHeight="1" spans="1:15">
      <c r="A380" s="258">
        <v>373</v>
      </c>
      <c r="B380" s="277" t="s">
        <v>1653</v>
      </c>
      <c r="C380" s="618" t="s">
        <v>1231</v>
      </c>
      <c r="D380" s="618" t="s">
        <v>1229</v>
      </c>
      <c r="E380" s="619">
        <v>1</v>
      </c>
      <c r="F380" s="272">
        <v>55</v>
      </c>
      <c r="G380" s="272">
        <v>55</v>
      </c>
      <c r="H380" s="272"/>
      <c r="I380" s="263">
        <v>41723</v>
      </c>
      <c r="J380" s="272"/>
      <c r="K380" s="619">
        <v>1</v>
      </c>
      <c r="L380" s="623">
        <v>55.561</v>
      </c>
      <c r="M380" s="623">
        <v>55</v>
      </c>
      <c r="N380" s="578">
        <v>0</v>
      </c>
      <c r="O380" s="624" t="s">
        <v>517</v>
      </c>
    </row>
    <row r="381" s="242" customFormat="1" customHeight="1" spans="1:15">
      <c r="A381" s="258">
        <v>374</v>
      </c>
      <c r="B381" s="277" t="s">
        <v>1654</v>
      </c>
      <c r="C381" s="618" t="s">
        <v>1233</v>
      </c>
      <c r="D381" s="618" t="s">
        <v>1649</v>
      </c>
      <c r="E381" s="619">
        <v>18</v>
      </c>
      <c r="F381" s="272">
        <v>4529.91444444444</v>
      </c>
      <c r="G381" s="272">
        <v>81538.46</v>
      </c>
      <c r="H381" s="272"/>
      <c r="I381" s="263">
        <v>41723</v>
      </c>
      <c r="J381" s="272"/>
      <c r="K381" s="619">
        <v>18</v>
      </c>
      <c r="L381" s="623">
        <v>4576.11957177778</v>
      </c>
      <c r="M381" s="623">
        <v>82370</v>
      </c>
      <c r="N381" s="578">
        <v>1.01981322678892</v>
      </c>
      <c r="O381" s="624" t="s">
        <v>517</v>
      </c>
    </row>
    <row r="382" s="242" customFormat="1" customHeight="1" spans="1:15">
      <c r="A382" s="258">
        <v>375</v>
      </c>
      <c r="B382" s="277" t="s">
        <v>1655</v>
      </c>
      <c r="C382" s="618" t="s">
        <v>1233</v>
      </c>
      <c r="D382" s="618" t="s">
        <v>1437</v>
      </c>
      <c r="E382" s="619">
        <v>2</v>
      </c>
      <c r="F382" s="272">
        <v>4923.075</v>
      </c>
      <c r="G382" s="272">
        <v>9846.15</v>
      </c>
      <c r="H382" s="272"/>
      <c r="I382" s="263">
        <v>41828.4556018518</v>
      </c>
      <c r="J382" s="272"/>
      <c r="K382" s="619">
        <v>2</v>
      </c>
      <c r="L382" s="623">
        <v>4973.290365</v>
      </c>
      <c r="M382" s="623">
        <v>9946</v>
      </c>
      <c r="N382" s="578">
        <v>1.01410195863358</v>
      </c>
      <c r="O382" s="624" t="s">
        <v>517</v>
      </c>
    </row>
    <row r="383" s="242" customFormat="1" customHeight="1" spans="1:15">
      <c r="A383" s="258">
        <v>376</v>
      </c>
      <c r="B383" s="277" t="s">
        <v>1656</v>
      </c>
      <c r="C383" s="618" t="s">
        <v>1233</v>
      </c>
      <c r="D383" s="618" t="s">
        <v>1226</v>
      </c>
      <c r="E383" s="619">
        <v>1</v>
      </c>
      <c r="F383" s="272">
        <v>26324.79</v>
      </c>
      <c r="G383" s="272">
        <v>26324.79</v>
      </c>
      <c r="H383" s="272"/>
      <c r="I383" s="263">
        <v>41723</v>
      </c>
      <c r="J383" s="272"/>
      <c r="K383" s="619">
        <v>1</v>
      </c>
      <c r="L383" s="623">
        <v>26593.302858</v>
      </c>
      <c r="M383" s="623">
        <v>26593</v>
      </c>
      <c r="N383" s="578">
        <v>1.01884953308269</v>
      </c>
      <c r="O383" s="624" t="s">
        <v>517</v>
      </c>
    </row>
    <row r="384" s="242" customFormat="1" customHeight="1" spans="1:15">
      <c r="A384" s="258">
        <v>377</v>
      </c>
      <c r="B384" s="277" t="s">
        <v>1329</v>
      </c>
      <c r="C384" s="618" t="s">
        <v>1238</v>
      </c>
      <c r="D384" s="618" t="s">
        <v>1437</v>
      </c>
      <c r="E384" s="619">
        <v>1</v>
      </c>
      <c r="F384" s="272">
        <v>16153.85</v>
      </c>
      <c r="G384" s="272">
        <v>16153.85</v>
      </c>
      <c r="H384" s="272"/>
      <c r="I384" s="263">
        <v>41723</v>
      </c>
      <c r="J384" s="272"/>
      <c r="K384" s="619">
        <v>1</v>
      </c>
      <c r="L384" s="623">
        <v>2420</v>
      </c>
      <c r="M384" s="623">
        <v>2420</v>
      </c>
      <c r="N384" s="578">
        <v>-85.0190511859402</v>
      </c>
      <c r="O384" s="624" t="s">
        <v>1259</v>
      </c>
    </row>
    <row r="385" s="242" customFormat="1" customHeight="1" spans="1:15">
      <c r="A385" s="258">
        <v>378</v>
      </c>
      <c r="B385" s="277" t="s">
        <v>1657</v>
      </c>
      <c r="C385" s="618" t="s">
        <v>1233</v>
      </c>
      <c r="D385" s="618" t="s">
        <v>1229</v>
      </c>
      <c r="E385" s="619">
        <v>1</v>
      </c>
      <c r="F385" s="272">
        <v>1298.14</v>
      </c>
      <c r="G385" s="272">
        <v>1298.14</v>
      </c>
      <c r="H385" s="272"/>
      <c r="I385" s="263">
        <v>41723</v>
      </c>
      <c r="J385" s="272"/>
      <c r="K385" s="619">
        <v>1</v>
      </c>
      <c r="L385" s="623">
        <v>190</v>
      </c>
      <c r="M385" s="623">
        <v>190</v>
      </c>
      <c r="N385" s="578">
        <v>-85.3636741799806</v>
      </c>
      <c r="O385" s="624" t="s">
        <v>1259</v>
      </c>
    </row>
    <row r="386" s="242" customFormat="1" customHeight="1" spans="1:15">
      <c r="A386" s="258">
        <v>379</v>
      </c>
      <c r="B386" s="277" t="s">
        <v>1658</v>
      </c>
      <c r="C386" s="618" t="s">
        <v>1233</v>
      </c>
      <c r="D386" s="618" t="s">
        <v>1229</v>
      </c>
      <c r="E386" s="619">
        <v>1</v>
      </c>
      <c r="F386" s="272">
        <v>672.1</v>
      </c>
      <c r="G386" s="272">
        <v>672.1</v>
      </c>
      <c r="H386" s="272"/>
      <c r="I386" s="263">
        <v>41723</v>
      </c>
      <c r="J386" s="272"/>
      <c r="K386" s="619">
        <v>1</v>
      </c>
      <c r="L386" s="623">
        <v>100</v>
      </c>
      <c r="M386" s="623">
        <v>100</v>
      </c>
      <c r="N386" s="578">
        <v>-85.1212617170064</v>
      </c>
      <c r="O386" s="624" t="s">
        <v>1259</v>
      </c>
    </row>
    <row r="387" s="242" customFormat="1" customHeight="1" spans="1:15">
      <c r="A387" s="258">
        <v>380</v>
      </c>
      <c r="B387" s="277" t="s">
        <v>1659</v>
      </c>
      <c r="C387" s="618" t="s">
        <v>1233</v>
      </c>
      <c r="D387" s="618" t="s">
        <v>1352</v>
      </c>
      <c r="E387" s="619">
        <v>1</v>
      </c>
      <c r="F387" s="272">
        <v>1944.65</v>
      </c>
      <c r="G387" s="272">
        <v>1944.65</v>
      </c>
      <c r="H387" s="272"/>
      <c r="I387" s="263">
        <v>41723</v>
      </c>
      <c r="J387" s="272"/>
      <c r="K387" s="619">
        <v>1</v>
      </c>
      <c r="L387" s="623">
        <v>290</v>
      </c>
      <c r="M387" s="623">
        <v>290</v>
      </c>
      <c r="N387" s="578">
        <v>-85.0872907721184</v>
      </c>
      <c r="O387" s="624" t="s">
        <v>1259</v>
      </c>
    </row>
    <row r="388" s="242" customFormat="1" customHeight="1" spans="1:15">
      <c r="A388" s="258">
        <v>381</v>
      </c>
      <c r="B388" s="277" t="s">
        <v>1660</v>
      </c>
      <c r="C388" s="618" t="s">
        <v>1233</v>
      </c>
      <c r="D388" s="618" t="s">
        <v>1437</v>
      </c>
      <c r="E388" s="619">
        <v>1</v>
      </c>
      <c r="F388" s="272">
        <v>1504</v>
      </c>
      <c r="G388" s="272">
        <v>1504</v>
      </c>
      <c r="H388" s="272"/>
      <c r="I388" s="263">
        <v>41723</v>
      </c>
      <c r="J388" s="272"/>
      <c r="K388" s="619">
        <v>1</v>
      </c>
      <c r="L388" s="623">
        <v>120</v>
      </c>
      <c r="M388" s="623">
        <v>120</v>
      </c>
      <c r="N388" s="578">
        <v>-92.0212765957447</v>
      </c>
      <c r="O388" s="624" t="s">
        <v>1259</v>
      </c>
    </row>
    <row r="389" s="242" customFormat="1" customHeight="1" spans="1:15">
      <c r="A389" s="258">
        <v>382</v>
      </c>
      <c r="B389" s="277" t="s">
        <v>1661</v>
      </c>
      <c r="C389" s="618" t="s">
        <v>1233</v>
      </c>
      <c r="D389" s="618" t="s">
        <v>1229</v>
      </c>
      <c r="E389" s="619">
        <v>1</v>
      </c>
      <c r="F389" s="272">
        <v>188</v>
      </c>
      <c r="G389" s="272">
        <v>188</v>
      </c>
      <c r="H389" s="272"/>
      <c r="I389" s="263">
        <v>41723</v>
      </c>
      <c r="J389" s="272"/>
      <c r="K389" s="619">
        <v>1</v>
      </c>
      <c r="L389" s="623">
        <v>10</v>
      </c>
      <c r="M389" s="623">
        <v>10</v>
      </c>
      <c r="N389" s="578">
        <v>-94.6808510638298</v>
      </c>
      <c r="O389" s="624" t="s">
        <v>1259</v>
      </c>
    </row>
    <row r="390" s="242" customFormat="1" customHeight="1" spans="1:15">
      <c r="A390" s="258">
        <v>383</v>
      </c>
      <c r="B390" s="277" t="s">
        <v>1662</v>
      </c>
      <c r="C390" s="618" t="s">
        <v>1233</v>
      </c>
      <c r="D390" s="618" t="s">
        <v>1229</v>
      </c>
      <c r="E390" s="619">
        <v>1</v>
      </c>
      <c r="F390" s="272">
        <v>1068</v>
      </c>
      <c r="G390" s="272">
        <v>1068</v>
      </c>
      <c r="H390" s="272"/>
      <c r="I390" s="263">
        <v>41723</v>
      </c>
      <c r="J390" s="272"/>
      <c r="K390" s="619">
        <v>1</v>
      </c>
      <c r="L390" s="623">
        <v>160</v>
      </c>
      <c r="M390" s="623">
        <v>160</v>
      </c>
      <c r="N390" s="578">
        <v>-85.0187265917603</v>
      </c>
      <c r="O390" s="624" t="s">
        <v>1259</v>
      </c>
    </row>
    <row r="391" s="242" customFormat="1" customHeight="1" spans="1:15">
      <c r="A391" s="258">
        <v>384</v>
      </c>
      <c r="B391" s="277" t="s">
        <v>1663</v>
      </c>
      <c r="C391" s="618" t="s">
        <v>1235</v>
      </c>
      <c r="D391" s="618" t="s">
        <v>1229</v>
      </c>
      <c r="E391" s="619">
        <v>7</v>
      </c>
      <c r="F391" s="272">
        <v>170</v>
      </c>
      <c r="G391" s="272">
        <v>1190</v>
      </c>
      <c r="H391" s="272"/>
      <c r="I391" s="263">
        <v>41723</v>
      </c>
      <c r="J391" s="272"/>
      <c r="K391" s="619">
        <v>7</v>
      </c>
      <c r="L391" s="623">
        <v>17</v>
      </c>
      <c r="M391" s="623">
        <v>119</v>
      </c>
      <c r="N391" s="578">
        <v>-90</v>
      </c>
      <c r="O391" s="624" t="s">
        <v>1259</v>
      </c>
    </row>
    <row r="392" s="242" customFormat="1" customHeight="1" spans="1:15">
      <c r="A392" s="258">
        <v>385</v>
      </c>
      <c r="B392" s="277" t="s">
        <v>1664</v>
      </c>
      <c r="C392" s="618" t="s">
        <v>1231</v>
      </c>
      <c r="D392" s="618" t="s">
        <v>1437</v>
      </c>
      <c r="E392" s="619">
        <v>1</v>
      </c>
      <c r="F392" s="272">
        <v>1500</v>
      </c>
      <c r="G392" s="272">
        <v>1500</v>
      </c>
      <c r="H392" s="272"/>
      <c r="I392" s="263">
        <v>41723</v>
      </c>
      <c r="J392" s="272"/>
      <c r="K392" s="619">
        <v>1</v>
      </c>
      <c r="L392" s="623">
        <v>150</v>
      </c>
      <c r="M392" s="623">
        <v>150</v>
      </c>
      <c r="N392" s="578">
        <v>-90</v>
      </c>
      <c r="O392" s="624" t="s">
        <v>1259</v>
      </c>
    </row>
    <row r="393" s="242" customFormat="1" customHeight="1" spans="1:15">
      <c r="A393" s="258">
        <v>386</v>
      </c>
      <c r="B393" s="277" t="s">
        <v>1665</v>
      </c>
      <c r="C393" s="618" t="s">
        <v>1231</v>
      </c>
      <c r="D393" s="618" t="s">
        <v>1229</v>
      </c>
      <c r="E393" s="619">
        <v>1</v>
      </c>
      <c r="F393" s="272">
        <v>600</v>
      </c>
      <c r="G393" s="272">
        <v>600</v>
      </c>
      <c r="H393" s="272"/>
      <c r="I393" s="263">
        <v>41723</v>
      </c>
      <c r="J393" s="272"/>
      <c r="K393" s="619">
        <v>1</v>
      </c>
      <c r="L393" s="623">
        <v>60</v>
      </c>
      <c r="M393" s="623">
        <v>60</v>
      </c>
      <c r="N393" s="578">
        <v>-90</v>
      </c>
      <c r="O393" s="624" t="s">
        <v>1259</v>
      </c>
    </row>
    <row r="394" s="242" customFormat="1" customHeight="1" spans="1:15">
      <c r="A394" s="258">
        <v>387</v>
      </c>
      <c r="B394" s="277" t="s">
        <v>1666</v>
      </c>
      <c r="C394" s="618" t="s">
        <v>1233</v>
      </c>
      <c r="D394" s="618" t="s">
        <v>1229</v>
      </c>
      <c r="E394" s="619">
        <v>1</v>
      </c>
      <c r="F394" s="272">
        <v>1100</v>
      </c>
      <c r="G394" s="272">
        <v>1100</v>
      </c>
      <c r="H394" s="272"/>
      <c r="I394" s="263">
        <v>41723</v>
      </c>
      <c r="J394" s="272"/>
      <c r="K394" s="619">
        <v>1</v>
      </c>
      <c r="L394" s="623">
        <v>170</v>
      </c>
      <c r="M394" s="623">
        <v>170</v>
      </c>
      <c r="N394" s="578">
        <v>-84.5454545454545</v>
      </c>
      <c r="O394" s="624" t="s">
        <v>1259</v>
      </c>
    </row>
    <row r="395" s="242" customFormat="1" customHeight="1" spans="1:15">
      <c r="A395" s="258">
        <v>388</v>
      </c>
      <c r="B395" s="277" t="s">
        <v>1667</v>
      </c>
      <c r="C395" s="618" t="s">
        <v>1231</v>
      </c>
      <c r="D395" s="618" t="s">
        <v>1437</v>
      </c>
      <c r="E395" s="619">
        <v>1</v>
      </c>
      <c r="F395" s="272">
        <v>420</v>
      </c>
      <c r="G395" s="272">
        <v>420</v>
      </c>
      <c r="H395" s="272"/>
      <c r="I395" s="263">
        <v>41723</v>
      </c>
      <c r="J395" s="272"/>
      <c r="K395" s="619">
        <v>1</v>
      </c>
      <c r="L395" s="623">
        <v>34</v>
      </c>
      <c r="M395" s="623">
        <v>34</v>
      </c>
      <c r="N395" s="578">
        <v>-91.9047619047619</v>
      </c>
      <c r="O395" s="624" t="s">
        <v>1259</v>
      </c>
    </row>
    <row r="396" s="242" customFormat="1" customHeight="1" spans="1:15">
      <c r="A396" s="258">
        <v>389</v>
      </c>
      <c r="B396" s="277" t="s">
        <v>1668</v>
      </c>
      <c r="C396" s="618" t="s">
        <v>1250</v>
      </c>
      <c r="D396" s="618" t="s">
        <v>1437</v>
      </c>
      <c r="E396" s="619">
        <v>100</v>
      </c>
      <c r="F396" s="272">
        <v>78</v>
      </c>
      <c r="G396" s="272">
        <v>7800</v>
      </c>
      <c r="H396" s="272"/>
      <c r="I396" s="263">
        <v>41723</v>
      </c>
      <c r="J396" s="272"/>
      <c r="K396" s="619">
        <v>0</v>
      </c>
      <c r="L396" s="623"/>
      <c r="M396" s="623">
        <v>0</v>
      </c>
      <c r="N396" s="578">
        <v>-100</v>
      </c>
      <c r="O396" s="624" t="s">
        <v>1347</v>
      </c>
    </row>
    <row r="397" s="242" customFormat="1" customHeight="1" spans="1:15">
      <c r="A397" s="258">
        <v>390</v>
      </c>
      <c r="B397" s="277" t="s">
        <v>1669</v>
      </c>
      <c r="C397" s="618" t="s">
        <v>1233</v>
      </c>
      <c r="D397" s="618" t="s">
        <v>1229</v>
      </c>
      <c r="E397" s="619">
        <v>1</v>
      </c>
      <c r="F397" s="272">
        <v>760</v>
      </c>
      <c r="G397" s="272">
        <v>760</v>
      </c>
      <c r="H397" s="272"/>
      <c r="I397" s="263">
        <v>41723</v>
      </c>
      <c r="J397" s="272"/>
      <c r="K397" s="619">
        <v>1</v>
      </c>
      <c r="L397" s="623">
        <v>110</v>
      </c>
      <c r="M397" s="623">
        <v>110</v>
      </c>
      <c r="N397" s="578">
        <v>-85.5263157894737</v>
      </c>
      <c r="O397" s="624" t="s">
        <v>1259</v>
      </c>
    </row>
    <row r="398" s="242" customFormat="1" customHeight="1" spans="1:15">
      <c r="A398" s="258">
        <v>391</v>
      </c>
      <c r="B398" s="277" t="s">
        <v>1670</v>
      </c>
      <c r="C398" s="618" t="s">
        <v>1233</v>
      </c>
      <c r="D398" s="618" t="s">
        <v>1437</v>
      </c>
      <c r="E398" s="619">
        <v>2</v>
      </c>
      <c r="F398" s="272">
        <v>800</v>
      </c>
      <c r="G398" s="272">
        <v>1600</v>
      </c>
      <c r="H398" s="272"/>
      <c r="I398" s="263">
        <v>41723</v>
      </c>
      <c r="J398" s="272"/>
      <c r="K398" s="619">
        <v>2</v>
      </c>
      <c r="L398" s="623">
        <v>80</v>
      </c>
      <c r="M398" s="623">
        <v>160</v>
      </c>
      <c r="N398" s="578">
        <v>-90</v>
      </c>
      <c r="O398" s="624" t="s">
        <v>1259</v>
      </c>
    </row>
    <row r="399" s="242" customFormat="1" customHeight="1" spans="1:15">
      <c r="A399" s="258">
        <v>392</v>
      </c>
      <c r="B399" s="277" t="s">
        <v>1671</v>
      </c>
      <c r="C399" s="618" t="s">
        <v>1231</v>
      </c>
      <c r="D399" s="618" t="s">
        <v>1229</v>
      </c>
      <c r="E399" s="619">
        <v>1</v>
      </c>
      <c r="F399" s="272">
        <v>160</v>
      </c>
      <c r="G399" s="272">
        <v>160</v>
      </c>
      <c r="H399" s="272"/>
      <c r="I399" s="263">
        <v>41723</v>
      </c>
      <c r="J399" s="272"/>
      <c r="K399" s="619">
        <v>1</v>
      </c>
      <c r="L399" s="623">
        <v>16</v>
      </c>
      <c r="M399" s="623">
        <v>16</v>
      </c>
      <c r="N399" s="578">
        <v>-90</v>
      </c>
      <c r="O399" s="624" t="s">
        <v>1259</v>
      </c>
    </row>
    <row r="400" s="242" customFormat="1" customHeight="1" spans="1:15">
      <c r="A400" s="258">
        <v>393</v>
      </c>
      <c r="B400" s="277" t="s">
        <v>1672</v>
      </c>
      <c r="C400" s="618" t="s">
        <v>1231</v>
      </c>
      <c r="D400" s="618" t="s">
        <v>1229</v>
      </c>
      <c r="E400" s="619">
        <v>1</v>
      </c>
      <c r="F400" s="272">
        <v>320</v>
      </c>
      <c r="G400" s="272">
        <v>320</v>
      </c>
      <c r="H400" s="272"/>
      <c r="I400" s="263">
        <v>41723</v>
      </c>
      <c r="J400" s="272"/>
      <c r="K400" s="619">
        <v>1</v>
      </c>
      <c r="L400" s="623">
        <v>26</v>
      </c>
      <c r="M400" s="623">
        <v>26</v>
      </c>
      <c r="N400" s="578">
        <v>-91.875</v>
      </c>
      <c r="O400" s="624" t="s">
        <v>1259</v>
      </c>
    </row>
    <row r="401" s="242" customFormat="1" customHeight="1" spans="1:15">
      <c r="A401" s="258">
        <v>394</v>
      </c>
      <c r="B401" s="277" t="s">
        <v>1673</v>
      </c>
      <c r="C401" s="618" t="s">
        <v>1516</v>
      </c>
      <c r="D401" s="618" t="s">
        <v>1437</v>
      </c>
      <c r="E401" s="619">
        <v>32</v>
      </c>
      <c r="F401" s="272">
        <v>45</v>
      </c>
      <c r="G401" s="272">
        <v>1440</v>
      </c>
      <c r="H401" s="272"/>
      <c r="I401" s="263">
        <v>41723</v>
      </c>
      <c r="J401" s="272"/>
      <c r="K401" s="619">
        <v>32</v>
      </c>
      <c r="L401" s="623">
        <v>5</v>
      </c>
      <c r="M401" s="623">
        <v>160</v>
      </c>
      <c r="N401" s="578">
        <v>-88.8888888888889</v>
      </c>
      <c r="O401" s="624" t="s">
        <v>1259</v>
      </c>
    </row>
    <row r="402" s="242" customFormat="1" customHeight="1" spans="1:15">
      <c r="A402" s="258">
        <v>395</v>
      </c>
      <c r="B402" s="277" t="s">
        <v>1674</v>
      </c>
      <c r="C402" s="618" t="s">
        <v>1231</v>
      </c>
      <c r="D402" s="618" t="s">
        <v>1437</v>
      </c>
      <c r="E402" s="619">
        <v>3</v>
      </c>
      <c r="F402" s="272">
        <v>140</v>
      </c>
      <c r="G402" s="272">
        <v>420</v>
      </c>
      <c r="H402" s="272"/>
      <c r="I402" s="263">
        <v>41723</v>
      </c>
      <c r="J402" s="272"/>
      <c r="K402" s="619">
        <v>2</v>
      </c>
      <c r="L402" s="623">
        <v>10</v>
      </c>
      <c r="M402" s="623">
        <v>20</v>
      </c>
      <c r="N402" s="578">
        <v>-95.2380952380952</v>
      </c>
      <c r="O402" s="624" t="s">
        <v>1675</v>
      </c>
    </row>
    <row r="403" s="242" customFormat="1" customHeight="1" spans="1:15">
      <c r="A403" s="258">
        <v>396</v>
      </c>
      <c r="B403" s="277" t="s">
        <v>1535</v>
      </c>
      <c r="C403" s="618" t="s">
        <v>1402</v>
      </c>
      <c r="D403" s="618" t="s">
        <v>1229</v>
      </c>
      <c r="E403" s="619">
        <v>2</v>
      </c>
      <c r="F403" s="272">
        <v>460</v>
      </c>
      <c r="G403" s="272">
        <v>920</v>
      </c>
      <c r="H403" s="272"/>
      <c r="I403" s="263">
        <v>41723</v>
      </c>
      <c r="J403" s="272"/>
      <c r="K403" s="619">
        <v>0</v>
      </c>
      <c r="L403" s="623"/>
      <c r="M403" s="623">
        <v>0</v>
      </c>
      <c r="N403" s="578">
        <v>-100</v>
      </c>
      <c r="O403" s="624" t="s">
        <v>1550</v>
      </c>
    </row>
    <row r="404" s="242" customFormat="1" customHeight="1" spans="1:15">
      <c r="A404" s="258">
        <v>397</v>
      </c>
      <c r="B404" s="277" t="s">
        <v>1676</v>
      </c>
      <c r="C404" s="618" t="s">
        <v>1250</v>
      </c>
      <c r="D404" s="618" t="s">
        <v>1229</v>
      </c>
      <c r="E404" s="619">
        <v>200</v>
      </c>
      <c r="F404" s="272">
        <v>70</v>
      </c>
      <c r="G404" s="272">
        <v>14000</v>
      </c>
      <c r="H404" s="272"/>
      <c r="I404" s="263">
        <v>41723</v>
      </c>
      <c r="J404" s="272"/>
      <c r="K404" s="619">
        <v>200</v>
      </c>
      <c r="L404" s="623">
        <v>10</v>
      </c>
      <c r="M404" s="623">
        <v>2000</v>
      </c>
      <c r="N404" s="578">
        <v>-85.7142857142857</v>
      </c>
      <c r="O404" s="624" t="s">
        <v>1259</v>
      </c>
    </row>
    <row r="405" s="242" customFormat="1" customHeight="1" spans="1:15">
      <c r="A405" s="258">
        <v>398</v>
      </c>
      <c r="B405" s="277" t="s">
        <v>1677</v>
      </c>
      <c r="C405" s="618" t="s">
        <v>1231</v>
      </c>
      <c r="D405" s="618" t="s">
        <v>1229</v>
      </c>
      <c r="E405" s="619">
        <v>25</v>
      </c>
      <c r="F405" s="272">
        <v>16</v>
      </c>
      <c r="G405" s="272">
        <v>400</v>
      </c>
      <c r="H405" s="272"/>
      <c r="I405" s="263">
        <v>41723</v>
      </c>
      <c r="J405" s="272"/>
      <c r="K405" s="619">
        <v>25</v>
      </c>
      <c r="L405" s="623">
        <v>0</v>
      </c>
      <c r="M405" s="623">
        <v>0</v>
      </c>
      <c r="N405" s="578">
        <v>-100</v>
      </c>
      <c r="O405" s="624" t="s">
        <v>1259</v>
      </c>
    </row>
    <row r="406" s="242" customFormat="1" customHeight="1" spans="1:15">
      <c r="A406" s="258">
        <v>399</v>
      </c>
      <c r="B406" s="277" t="s">
        <v>1678</v>
      </c>
      <c r="C406" s="618" t="s">
        <v>1228</v>
      </c>
      <c r="D406" s="618" t="s">
        <v>1229</v>
      </c>
      <c r="E406" s="619">
        <v>20</v>
      </c>
      <c r="F406" s="272">
        <v>160</v>
      </c>
      <c r="G406" s="272">
        <v>3200</v>
      </c>
      <c r="H406" s="272"/>
      <c r="I406" s="263">
        <v>41723</v>
      </c>
      <c r="J406" s="272"/>
      <c r="K406" s="619">
        <v>20</v>
      </c>
      <c r="L406" s="623">
        <v>13</v>
      </c>
      <c r="M406" s="623">
        <v>260</v>
      </c>
      <c r="N406" s="578">
        <v>-91.875</v>
      </c>
      <c r="O406" s="624" t="s">
        <v>1259</v>
      </c>
    </row>
    <row r="407" s="242" customFormat="1" customHeight="1" spans="1:15">
      <c r="A407" s="258">
        <v>400</v>
      </c>
      <c r="B407" s="277" t="s">
        <v>1679</v>
      </c>
      <c r="C407" s="618" t="s">
        <v>1252</v>
      </c>
      <c r="D407" s="618" t="s">
        <v>1229</v>
      </c>
      <c r="E407" s="619">
        <v>1</v>
      </c>
      <c r="F407" s="272">
        <v>200</v>
      </c>
      <c r="G407" s="272">
        <v>200</v>
      </c>
      <c r="H407" s="272"/>
      <c r="I407" s="263">
        <v>41723</v>
      </c>
      <c r="J407" s="272"/>
      <c r="K407" s="619">
        <v>1</v>
      </c>
      <c r="L407" s="623">
        <v>16</v>
      </c>
      <c r="M407" s="623">
        <v>16</v>
      </c>
      <c r="N407" s="578">
        <v>-92</v>
      </c>
      <c r="O407" s="624" t="s">
        <v>1259</v>
      </c>
    </row>
    <row r="408" s="242" customFormat="1" customHeight="1" spans="1:15">
      <c r="A408" s="258">
        <v>401</v>
      </c>
      <c r="B408" s="277" t="s">
        <v>1680</v>
      </c>
      <c r="C408" s="618" t="s">
        <v>1228</v>
      </c>
      <c r="D408" s="618" t="s">
        <v>1229</v>
      </c>
      <c r="E408" s="619">
        <v>60</v>
      </c>
      <c r="F408" s="272">
        <v>105</v>
      </c>
      <c r="G408" s="272">
        <v>6300</v>
      </c>
      <c r="H408" s="272"/>
      <c r="I408" s="263">
        <v>41723</v>
      </c>
      <c r="J408" s="272"/>
      <c r="K408" s="619">
        <v>60</v>
      </c>
      <c r="L408" s="623">
        <v>0</v>
      </c>
      <c r="M408" s="623">
        <v>0</v>
      </c>
      <c r="N408" s="578">
        <v>-100</v>
      </c>
      <c r="O408" s="624" t="s">
        <v>1259</v>
      </c>
    </row>
    <row r="409" s="242" customFormat="1" customHeight="1" spans="1:15">
      <c r="A409" s="258">
        <v>402</v>
      </c>
      <c r="B409" s="277" t="s">
        <v>1681</v>
      </c>
      <c r="C409" s="618" t="s">
        <v>1268</v>
      </c>
      <c r="D409" s="618" t="s">
        <v>1437</v>
      </c>
      <c r="E409" s="619">
        <v>10</v>
      </c>
      <c r="F409" s="272">
        <v>555.556</v>
      </c>
      <c r="G409" s="272">
        <v>5555.56</v>
      </c>
      <c r="H409" s="272"/>
      <c r="I409" s="263">
        <v>41810.6551388889</v>
      </c>
      <c r="J409" s="272"/>
      <c r="K409" s="619">
        <v>10</v>
      </c>
      <c r="L409" s="623">
        <v>561.2226712</v>
      </c>
      <c r="M409" s="623">
        <v>5612</v>
      </c>
      <c r="N409" s="578">
        <v>1.01591918726464</v>
      </c>
      <c r="O409" s="624" t="s">
        <v>517</v>
      </c>
    </row>
    <row r="410" s="242" customFormat="1" customHeight="1" spans="1:15">
      <c r="A410" s="258">
        <v>403</v>
      </c>
      <c r="B410" s="277" t="s">
        <v>1682</v>
      </c>
      <c r="C410" s="618" t="s">
        <v>1231</v>
      </c>
      <c r="D410" s="618" t="s">
        <v>1437</v>
      </c>
      <c r="E410" s="619">
        <v>2</v>
      </c>
      <c r="F410" s="272">
        <v>308.545</v>
      </c>
      <c r="G410" s="272">
        <v>617.09</v>
      </c>
      <c r="H410" s="272"/>
      <c r="I410" s="263">
        <v>41803.637037037</v>
      </c>
      <c r="J410" s="272"/>
      <c r="K410" s="619">
        <v>2</v>
      </c>
      <c r="L410" s="623">
        <v>311.692159</v>
      </c>
      <c r="M410" s="623">
        <v>623</v>
      </c>
      <c r="N410" s="578">
        <v>0.957720915911774</v>
      </c>
      <c r="O410" s="624" t="s">
        <v>517</v>
      </c>
    </row>
    <row r="411" s="242" customFormat="1" customHeight="1" spans="1:15">
      <c r="A411" s="258">
        <v>404</v>
      </c>
      <c r="B411" s="277" t="s">
        <v>1683</v>
      </c>
      <c r="C411" s="618" t="s">
        <v>1233</v>
      </c>
      <c r="D411" s="618" t="s">
        <v>1437</v>
      </c>
      <c r="E411" s="619">
        <v>4</v>
      </c>
      <c r="F411" s="272">
        <v>11405.9825</v>
      </c>
      <c r="G411" s="272">
        <v>45623.93</v>
      </c>
      <c r="H411" s="272"/>
      <c r="I411" s="263">
        <v>41830.6305208333</v>
      </c>
      <c r="J411" s="272"/>
      <c r="K411" s="619">
        <v>4</v>
      </c>
      <c r="L411" s="623">
        <v>11522.3235215</v>
      </c>
      <c r="M411" s="623">
        <v>46089</v>
      </c>
      <c r="N411" s="578">
        <v>1.01935541282831</v>
      </c>
      <c r="O411" s="624" t="s">
        <v>517</v>
      </c>
    </row>
    <row r="412" s="242" customFormat="1" customHeight="1" spans="1:15">
      <c r="A412" s="258">
        <v>405</v>
      </c>
      <c r="B412" s="277" t="s">
        <v>1684</v>
      </c>
      <c r="C412" s="618" t="s">
        <v>1231</v>
      </c>
      <c r="D412" s="618" t="s">
        <v>1229</v>
      </c>
      <c r="E412" s="619">
        <v>20</v>
      </c>
      <c r="F412" s="272">
        <v>2.56</v>
      </c>
      <c r="G412" s="272">
        <v>51.2</v>
      </c>
      <c r="H412" s="272"/>
      <c r="I412" s="263">
        <v>41723</v>
      </c>
      <c r="J412" s="272"/>
      <c r="K412" s="619">
        <v>20</v>
      </c>
      <c r="L412" s="623">
        <v>2.586112</v>
      </c>
      <c r="M412" s="623">
        <v>51</v>
      </c>
      <c r="N412" s="578">
        <v>-0.390625000000006</v>
      </c>
      <c r="O412" s="624" t="s">
        <v>517</v>
      </c>
    </row>
    <row r="413" s="242" customFormat="1" customHeight="1" spans="1:15">
      <c r="A413" s="258">
        <v>406</v>
      </c>
      <c r="B413" s="277" t="s">
        <v>1685</v>
      </c>
      <c r="C413" s="618" t="s">
        <v>1228</v>
      </c>
      <c r="D413" s="618" t="s">
        <v>1229</v>
      </c>
      <c r="E413" s="619">
        <v>10</v>
      </c>
      <c r="F413" s="272">
        <v>384.61538462</v>
      </c>
      <c r="G413" s="272">
        <v>3846.15</v>
      </c>
      <c r="H413" s="272"/>
      <c r="I413" s="263">
        <v>41810.6551388889</v>
      </c>
      <c r="J413" s="272"/>
      <c r="K413" s="619">
        <v>10</v>
      </c>
      <c r="L413" s="623">
        <v>0</v>
      </c>
      <c r="M413" s="623">
        <v>0</v>
      </c>
      <c r="N413" s="578">
        <v>-100</v>
      </c>
      <c r="O413" s="624" t="s">
        <v>1239</v>
      </c>
    </row>
    <row r="414" s="242" customFormat="1" customHeight="1" spans="1:15">
      <c r="A414" s="258">
        <v>407</v>
      </c>
      <c r="B414" s="277" t="s">
        <v>1686</v>
      </c>
      <c r="C414" s="618" t="s">
        <v>1356</v>
      </c>
      <c r="D414" s="618" t="s">
        <v>1229</v>
      </c>
      <c r="E414" s="619">
        <v>10</v>
      </c>
      <c r="F414" s="272">
        <v>3034.188</v>
      </c>
      <c r="G414" s="272">
        <v>30341.88</v>
      </c>
      <c r="H414" s="272"/>
      <c r="I414" s="263">
        <v>41723</v>
      </c>
      <c r="J414" s="272"/>
      <c r="K414" s="619">
        <v>10</v>
      </c>
      <c r="L414" s="623">
        <v>3065.1367176</v>
      </c>
      <c r="M414" s="623">
        <v>30651</v>
      </c>
      <c r="N414" s="578">
        <v>1.01878987063425</v>
      </c>
      <c r="O414" s="624" t="s">
        <v>517</v>
      </c>
    </row>
    <row r="415" s="242" customFormat="1" customHeight="1" spans="1:15">
      <c r="A415" s="258">
        <v>408</v>
      </c>
      <c r="B415" s="277" t="s">
        <v>1687</v>
      </c>
      <c r="C415" s="618" t="s">
        <v>1231</v>
      </c>
      <c r="D415" s="618" t="s">
        <v>1229</v>
      </c>
      <c r="E415" s="619">
        <v>3</v>
      </c>
      <c r="F415" s="272">
        <v>55.5566666666667</v>
      </c>
      <c r="G415" s="272">
        <v>166.67</v>
      </c>
      <c r="H415" s="272"/>
      <c r="I415" s="263">
        <v>41810.6551388889</v>
      </c>
      <c r="J415" s="272"/>
      <c r="K415" s="619">
        <v>3</v>
      </c>
      <c r="L415" s="623">
        <v>56.1233446666667</v>
      </c>
      <c r="M415" s="623">
        <v>168</v>
      </c>
      <c r="N415" s="578">
        <v>0.797984040319201</v>
      </c>
      <c r="O415" s="624" t="s">
        <v>517</v>
      </c>
    </row>
    <row r="416" s="242" customFormat="1" customHeight="1" spans="1:15">
      <c r="A416" s="258">
        <v>409</v>
      </c>
      <c r="B416" s="277" t="s">
        <v>1688</v>
      </c>
      <c r="C416" s="618" t="s">
        <v>1231</v>
      </c>
      <c r="D416" s="618" t="s">
        <v>1352</v>
      </c>
      <c r="E416" s="619">
        <v>4</v>
      </c>
      <c r="F416" s="272">
        <v>6.8375</v>
      </c>
      <c r="G416" s="272">
        <v>27.35</v>
      </c>
      <c r="H416" s="272"/>
      <c r="I416" s="263">
        <v>41794.6449652778</v>
      </c>
      <c r="J416" s="272"/>
      <c r="K416" s="619">
        <v>4</v>
      </c>
      <c r="L416" s="623">
        <v>6.9072425</v>
      </c>
      <c r="M416" s="623">
        <v>27</v>
      </c>
      <c r="N416" s="578">
        <v>-1.27970749542962</v>
      </c>
      <c r="O416" s="624" t="s">
        <v>517</v>
      </c>
    </row>
    <row r="417" s="242" customFormat="1" customHeight="1" spans="1:15">
      <c r="A417" s="258">
        <v>410</v>
      </c>
      <c r="B417" s="277" t="s">
        <v>1689</v>
      </c>
      <c r="C417" s="618" t="s">
        <v>1238</v>
      </c>
      <c r="D417" s="618" t="s">
        <v>1229</v>
      </c>
      <c r="E417" s="619">
        <v>1</v>
      </c>
      <c r="F417" s="272">
        <v>780</v>
      </c>
      <c r="G417" s="272">
        <v>780</v>
      </c>
      <c r="H417" s="272"/>
      <c r="I417" s="263">
        <v>41723</v>
      </c>
      <c r="J417" s="272"/>
      <c r="K417" s="619">
        <v>1</v>
      </c>
      <c r="L417" s="623">
        <v>80</v>
      </c>
      <c r="M417" s="623">
        <v>80</v>
      </c>
      <c r="N417" s="578">
        <v>-89.7435897435898</v>
      </c>
      <c r="O417" s="624" t="s">
        <v>1325</v>
      </c>
    </row>
    <row r="418" s="242" customFormat="1" customHeight="1" spans="1:15">
      <c r="A418" s="258">
        <v>411</v>
      </c>
      <c r="B418" s="277" t="s">
        <v>1690</v>
      </c>
      <c r="C418" s="618" t="s">
        <v>1299</v>
      </c>
      <c r="D418" s="618" t="s">
        <v>1229</v>
      </c>
      <c r="E418" s="619">
        <v>2</v>
      </c>
      <c r="F418" s="272">
        <v>193.73</v>
      </c>
      <c r="G418" s="272">
        <v>387.46</v>
      </c>
      <c r="H418" s="272"/>
      <c r="I418" s="263">
        <v>41800.6238541667</v>
      </c>
      <c r="J418" s="272"/>
      <c r="K418" s="619">
        <v>2</v>
      </c>
      <c r="L418" s="623">
        <v>195.706046</v>
      </c>
      <c r="M418" s="623">
        <v>391</v>
      </c>
      <c r="N418" s="578">
        <v>0.913642698601151</v>
      </c>
      <c r="O418" s="624" t="s">
        <v>517</v>
      </c>
    </row>
    <row r="419" s="242" customFormat="1" customHeight="1" spans="1:15">
      <c r="A419" s="258">
        <v>412</v>
      </c>
      <c r="B419" s="277" t="s">
        <v>1691</v>
      </c>
      <c r="C419" s="618" t="s">
        <v>1231</v>
      </c>
      <c r="D419" s="618" t="s">
        <v>1229</v>
      </c>
      <c r="E419" s="619">
        <v>23</v>
      </c>
      <c r="F419" s="272">
        <v>64.1026086956522</v>
      </c>
      <c r="G419" s="272">
        <v>1474.36</v>
      </c>
      <c r="H419" s="272"/>
      <c r="I419" s="263">
        <v>41803.637037037</v>
      </c>
      <c r="J419" s="272"/>
      <c r="K419" s="619">
        <v>23</v>
      </c>
      <c r="L419" s="623">
        <v>64.7564553043478</v>
      </c>
      <c r="M419" s="623">
        <v>1489</v>
      </c>
      <c r="N419" s="578">
        <v>0.992973222279504</v>
      </c>
      <c r="O419" s="624" t="s">
        <v>517</v>
      </c>
    </row>
    <row r="420" s="242" customFormat="1" customHeight="1" spans="1:15">
      <c r="A420" s="258">
        <v>413</v>
      </c>
      <c r="B420" s="277" t="s">
        <v>1692</v>
      </c>
      <c r="C420" s="618" t="s">
        <v>1225</v>
      </c>
      <c r="D420" s="618" t="s">
        <v>1229</v>
      </c>
      <c r="E420" s="619">
        <v>100</v>
      </c>
      <c r="F420" s="272">
        <v>5.9829</v>
      </c>
      <c r="G420" s="272">
        <v>598.29</v>
      </c>
      <c r="H420" s="272"/>
      <c r="I420" s="263">
        <v>43265.4219791667</v>
      </c>
      <c r="J420" s="272"/>
      <c r="K420" s="619">
        <v>100</v>
      </c>
      <c r="L420" s="623">
        <v>0</v>
      </c>
      <c r="M420" s="623">
        <v>0</v>
      </c>
      <c r="N420" s="578">
        <v>-100</v>
      </c>
      <c r="O420" s="624" t="s">
        <v>1239</v>
      </c>
    </row>
    <row r="421" s="242" customFormat="1" customHeight="1" spans="1:15">
      <c r="A421" s="258">
        <v>414</v>
      </c>
      <c r="B421" s="277" t="s">
        <v>1693</v>
      </c>
      <c r="C421" s="618" t="s">
        <v>1274</v>
      </c>
      <c r="D421" s="618" t="s">
        <v>1229</v>
      </c>
      <c r="E421" s="619">
        <v>402</v>
      </c>
      <c r="F421" s="272">
        <v>36.7521393034826</v>
      </c>
      <c r="G421" s="272">
        <v>14774.36</v>
      </c>
      <c r="H421" s="272"/>
      <c r="I421" s="263">
        <v>41796.3988773148</v>
      </c>
      <c r="J421" s="272"/>
      <c r="K421" s="619">
        <v>402</v>
      </c>
      <c r="L421" s="623">
        <v>37.1270111243781</v>
      </c>
      <c r="M421" s="623">
        <v>14925</v>
      </c>
      <c r="N421" s="578">
        <v>1.01960423327981</v>
      </c>
      <c r="O421" s="624" t="s">
        <v>517</v>
      </c>
    </row>
    <row r="422" s="242" customFormat="1" customHeight="1" spans="1:15">
      <c r="A422" s="258">
        <v>415</v>
      </c>
      <c r="B422" s="277" t="s">
        <v>1694</v>
      </c>
      <c r="C422" s="618" t="s">
        <v>1225</v>
      </c>
      <c r="D422" s="618" t="s">
        <v>1229</v>
      </c>
      <c r="E422" s="619">
        <v>63</v>
      </c>
      <c r="F422" s="272">
        <v>15</v>
      </c>
      <c r="G422" s="272">
        <v>945</v>
      </c>
      <c r="H422" s="272"/>
      <c r="I422" s="263">
        <v>41723</v>
      </c>
      <c r="J422" s="272"/>
      <c r="K422" s="619">
        <v>63</v>
      </c>
      <c r="L422" s="623">
        <v>0</v>
      </c>
      <c r="M422" s="623">
        <v>0</v>
      </c>
      <c r="N422" s="578">
        <v>-100</v>
      </c>
      <c r="O422" s="624" t="s">
        <v>1239</v>
      </c>
    </row>
    <row r="423" s="242" customFormat="1" customHeight="1" spans="1:15">
      <c r="A423" s="258">
        <v>416</v>
      </c>
      <c r="B423" s="277" t="s">
        <v>1695</v>
      </c>
      <c r="C423" s="618" t="s">
        <v>1317</v>
      </c>
      <c r="D423" s="618" t="s">
        <v>1229</v>
      </c>
      <c r="E423" s="619">
        <v>5</v>
      </c>
      <c r="F423" s="272">
        <v>991.45</v>
      </c>
      <c r="G423" s="272">
        <v>4957.25</v>
      </c>
      <c r="H423" s="272"/>
      <c r="I423" s="263">
        <v>41723</v>
      </c>
      <c r="J423" s="272"/>
      <c r="K423" s="619">
        <v>5</v>
      </c>
      <c r="L423" s="623">
        <v>0</v>
      </c>
      <c r="M423" s="623">
        <v>0</v>
      </c>
      <c r="N423" s="578">
        <v>-100</v>
      </c>
      <c r="O423" s="624" t="s">
        <v>1239</v>
      </c>
    </row>
    <row r="424" s="242" customFormat="1" customHeight="1" spans="1:15">
      <c r="A424" s="258">
        <v>417</v>
      </c>
      <c r="B424" s="277" t="s">
        <v>1696</v>
      </c>
      <c r="C424" s="618" t="s">
        <v>1235</v>
      </c>
      <c r="D424" s="618" t="s">
        <v>1229</v>
      </c>
      <c r="E424" s="619">
        <v>2</v>
      </c>
      <c r="F424" s="272">
        <v>133.335</v>
      </c>
      <c r="G424" s="272">
        <v>266.67</v>
      </c>
      <c r="H424" s="272"/>
      <c r="I424" s="263">
        <v>41723</v>
      </c>
      <c r="J424" s="272"/>
      <c r="K424" s="619">
        <v>2</v>
      </c>
      <c r="L424" s="623">
        <v>134.695017</v>
      </c>
      <c r="M424" s="623">
        <v>269</v>
      </c>
      <c r="N424" s="578">
        <v>0.873739078261516</v>
      </c>
      <c r="O424" s="624" t="s">
        <v>517</v>
      </c>
    </row>
    <row r="425" s="242" customFormat="1" customHeight="1" spans="1:15">
      <c r="A425" s="258">
        <v>418</v>
      </c>
      <c r="B425" s="277" t="s">
        <v>1697</v>
      </c>
      <c r="C425" s="618" t="s">
        <v>1231</v>
      </c>
      <c r="D425" s="618" t="s">
        <v>1229</v>
      </c>
      <c r="E425" s="619">
        <v>3</v>
      </c>
      <c r="F425" s="272">
        <v>10.3066666666667</v>
      </c>
      <c r="G425" s="272">
        <v>30.92</v>
      </c>
      <c r="H425" s="272"/>
      <c r="I425" s="263">
        <v>41717.4752083333</v>
      </c>
      <c r="J425" s="272"/>
      <c r="K425" s="619">
        <v>3</v>
      </c>
      <c r="L425" s="623">
        <v>10.4117946666667</v>
      </c>
      <c r="M425" s="623">
        <v>31</v>
      </c>
      <c r="N425" s="578">
        <v>0.258732212160408</v>
      </c>
      <c r="O425" s="624" t="s">
        <v>517</v>
      </c>
    </row>
    <row r="426" s="242" customFormat="1" customHeight="1" spans="1:15">
      <c r="A426" s="258">
        <v>419</v>
      </c>
      <c r="B426" s="277" t="s">
        <v>1698</v>
      </c>
      <c r="C426" s="618" t="s">
        <v>1231</v>
      </c>
      <c r="D426" s="618" t="s">
        <v>1229</v>
      </c>
      <c r="E426" s="619">
        <v>5</v>
      </c>
      <c r="F426" s="272">
        <v>36.128</v>
      </c>
      <c r="G426" s="272">
        <v>180.64</v>
      </c>
      <c r="H426" s="272"/>
      <c r="I426" s="263">
        <v>42709.376712963</v>
      </c>
      <c r="J426" s="272"/>
      <c r="K426" s="619">
        <v>5</v>
      </c>
      <c r="L426" s="623">
        <v>36.4965056</v>
      </c>
      <c r="M426" s="623">
        <v>182</v>
      </c>
      <c r="N426" s="578">
        <v>0.752878653675827</v>
      </c>
      <c r="O426" s="624" t="s">
        <v>517</v>
      </c>
    </row>
    <row r="427" s="242" customFormat="1" customHeight="1" spans="1:15">
      <c r="A427" s="258">
        <v>420</v>
      </c>
      <c r="B427" s="277" t="s">
        <v>1699</v>
      </c>
      <c r="C427" s="618" t="s">
        <v>1243</v>
      </c>
      <c r="D427" s="618" t="s">
        <v>1352</v>
      </c>
      <c r="E427" s="619">
        <v>5</v>
      </c>
      <c r="F427" s="272">
        <v>11.11</v>
      </c>
      <c r="G427" s="272">
        <v>55.55</v>
      </c>
      <c r="H427" s="272"/>
      <c r="I427" s="263">
        <v>41794.6449652778</v>
      </c>
      <c r="J427" s="272"/>
      <c r="K427" s="619">
        <v>5</v>
      </c>
      <c r="L427" s="623">
        <v>11.223322</v>
      </c>
      <c r="M427" s="623">
        <v>56</v>
      </c>
      <c r="N427" s="578">
        <v>0.810081008100815</v>
      </c>
      <c r="O427" s="624" t="s">
        <v>517</v>
      </c>
    </row>
    <row r="428" s="242" customFormat="1" customHeight="1" spans="1:15">
      <c r="A428" s="258">
        <v>421</v>
      </c>
      <c r="B428" s="277" t="s">
        <v>1700</v>
      </c>
      <c r="C428" s="618" t="s">
        <v>1268</v>
      </c>
      <c r="D428" s="618" t="s">
        <v>1229</v>
      </c>
      <c r="E428" s="619">
        <v>1</v>
      </c>
      <c r="F428" s="272">
        <v>64.53</v>
      </c>
      <c r="G428" s="272">
        <v>64.53</v>
      </c>
      <c r="H428" s="272"/>
      <c r="I428" s="263">
        <v>41723</v>
      </c>
      <c r="J428" s="272"/>
      <c r="K428" s="619">
        <v>1</v>
      </c>
      <c r="L428" s="623">
        <v>0</v>
      </c>
      <c r="M428" s="623">
        <v>0</v>
      </c>
      <c r="N428" s="578">
        <v>-100</v>
      </c>
      <c r="O428" s="624" t="s">
        <v>1306</v>
      </c>
    </row>
    <row r="429" s="242" customFormat="1" customHeight="1" spans="1:15">
      <c r="A429" s="258">
        <v>422</v>
      </c>
      <c r="B429" s="277" t="s">
        <v>1701</v>
      </c>
      <c r="C429" s="618" t="s">
        <v>1274</v>
      </c>
      <c r="D429" s="618" t="s">
        <v>1229</v>
      </c>
      <c r="E429" s="619">
        <v>9</v>
      </c>
      <c r="F429" s="272">
        <v>4.83444444444444</v>
      </c>
      <c r="G429" s="272">
        <v>43.51</v>
      </c>
      <c r="H429" s="272"/>
      <c r="I429" s="263">
        <v>41780</v>
      </c>
      <c r="J429" s="272"/>
      <c r="K429" s="619">
        <v>9</v>
      </c>
      <c r="L429" s="623">
        <v>4.88375577777778</v>
      </c>
      <c r="M429" s="623">
        <v>43</v>
      </c>
      <c r="N429" s="578">
        <v>-1.17214433463571</v>
      </c>
      <c r="O429" s="624" t="s">
        <v>517</v>
      </c>
    </row>
    <row r="430" s="242" customFormat="1" customHeight="1" spans="1:15">
      <c r="A430" s="258">
        <v>423</v>
      </c>
      <c r="B430" s="277" t="s">
        <v>1591</v>
      </c>
      <c r="C430" s="618" t="s">
        <v>1231</v>
      </c>
      <c r="D430" s="618" t="s">
        <v>1229</v>
      </c>
      <c r="E430" s="619">
        <v>20</v>
      </c>
      <c r="F430" s="272">
        <v>64.1025</v>
      </c>
      <c r="G430" s="272">
        <v>1282.05</v>
      </c>
      <c r="H430" s="272"/>
      <c r="I430" s="263">
        <v>41723</v>
      </c>
      <c r="J430" s="272"/>
      <c r="K430" s="619">
        <v>20</v>
      </c>
      <c r="L430" s="623">
        <v>6</v>
      </c>
      <c r="M430" s="623">
        <v>120</v>
      </c>
      <c r="N430" s="578">
        <v>-90.6399906399906</v>
      </c>
      <c r="O430" s="624" t="s">
        <v>1325</v>
      </c>
    </row>
    <row r="431" s="242" customFormat="1" customHeight="1" spans="1:15">
      <c r="A431" s="258">
        <v>424</v>
      </c>
      <c r="B431" s="277" t="s">
        <v>1702</v>
      </c>
      <c r="C431" s="618" t="s">
        <v>1231</v>
      </c>
      <c r="D431" s="618" t="s">
        <v>1229</v>
      </c>
      <c r="E431" s="619">
        <v>800</v>
      </c>
      <c r="F431" s="272">
        <v>0.034175</v>
      </c>
      <c r="G431" s="272">
        <v>27.34</v>
      </c>
      <c r="H431" s="272"/>
      <c r="I431" s="263">
        <v>41723</v>
      </c>
      <c r="J431" s="272"/>
      <c r="K431" s="619">
        <v>800</v>
      </c>
      <c r="L431" s="623">
        <v>0.034523585</v>
      </c>
      <c r="M431" s="623">
        <v>27</v>
      </c>
      <c r="N431" s="578">
        <v>-1.24359912216533</v>
      </c>
      <c r="O431" s="624" t="s">
        <v>517</v>
      </c>
    </row>
    <row r="432" s="242" customFormat="1" customHeight="1" spans="1:15">
      <c r="A432" s="258">
        <v>425</v>
      </c>
      <c r="B432" s="277" t="s">
        <v>1703</v>
      </c>
      <c r="C432" s="618" t="s">
        <v>1231</v>
      </c>
      <c r="D432" s="618" t="s">
        <v>1229</v>
      </c>
      <c r="E432" s="619">
        <v>910</v>
      </c>
      <c r="F432" s="272">
        <v>0.0341868131868132</v>
      </c>
      <c r="G432" s="272">
        <v>31.11</v>
      </c>
      <c r="H432" s="272"/>
      <c r="I432" s="263">
        <v>41723</v>
      </c>
      <c r="J432" s="272"/>
      <c r="K432" s="619">
        <v>910</v>
      </c>
      <c r="L432" s="623">
        <v>0.0345355186813187</v>
      </c>
      <c r="M432" s="623">
        <v>31</v>
      </c>
      <c r="N432" s="578">
        <v>-0.353584056573447</v>
      </c>
      <c r="O432" s="624" t="s">
        <v>517</v>
      </c>
    </row>
    <row r="433" s="242" customFormat="1" customHeight="1" spans="1:15">
      <c r="A433" s="258">
        <v>426</v>
      </c>
      <c r="B433" s="277" t="s">
        <v>1704</v>
      </c>
      <c r="C433" s="618" t="s">
        <v>1231</v>
      </c>
      <c r="D433" s="618" t="s">
        <v>1229</v>
      </c>
      <c r="E433" s="619">
        <v>15</v>
      </c>
      <c r="F433" s="272">
        <v>13.6753333333333</v>
      </c>
      <c r="G433" s="272">
        <v>205.13</v>
      </c>
      <c r="H433" s="272"/>
      <c r="I433" s="263">
        <v>41836.6308564815</v>
      </c>
      <c r="J433" s="272"/>
      <c r="K433" s="619">
        <v>15</v>
      </c>
      <c r="L433" s="623">
        <v>13.8148217333333</v>
      </c>
      <c r="M433" s="623">
        <v>207</v>
      </c>
      <c r="N433" s="578">
        <v>0.911617023351048</v>
      </c>
      <c r="O433" s="624" t="s">
        <v>517</v>
      </c>
    </row>
    <row r="434" s="242" customFormat="1" customHeight="1" spans="1:15">
      <c r="A434" s="258">
        <v>427</v>
      </c>
      <c r="B434" s="277" t="s">
        <v>1705</v>
      </c>
      <c r="C434" s="618" t="s">
        <v>1268</v>
      </c>
      <c r="D434" s="618" t="s">
        <v>1229</v>
      </c>
      <c r="E434" s="619">
        <v>5</v>
      </c>
      <c r="F434" s="272">
        <v>128.206</v>
      </c>
      <c r="G434" s="272">
        <v>641.03</v>
      </c>
      <c r="H434" s="272"/>
      <c r="I434" s="263">
        <v>41782.6813888889</v>
      </c>
      <c r="J434" s="272"/>
      <c r="K434" s="619">
        <v>5</v>
      </c>
      <c r="L434" s="623">
        <v>129.5137012</v>
      </c>
      <c r="M434" s="623">
        <v>647</v>
      </c>
      <c r="N434" s="578">
        <v>0.931313667067068</v>
      </c>
      <c r="O434" s="624" t="s">
        <v>517</v>
      </c>
    </row>
    <row r="435" s="242" customFormat="1" customHeight="1" spans="1:15">
      <c r="A435" s="258">
        <v>428</v>
      </c>
      <c r="B435" s="277" t="s">
        <v>1706</v>
      </c>
      <c r="C435" s="618" t="s">
        <v>1299</v>
      </c>
      <c r="D435" s="618" t="s">
        <v>1229</v>
      </c>
      <c r="E435" s="619">
        <v>1</v>
      </c>
      <c r="F435" s="272">
        <v>3076.92</v>
      </c>
      <c r="G435" s="272">
        <v>3076.92</v>
      </c>
      <c r="H435" s="272"/>
      <c r="I435" s="263">
        <v>41808.4317939815</v>
      </c>
      <c r="J435" s="272"/>
      <c r="K435" s="619">
        <v>1</v>
      </c>
      <c r="L435" s="623">
        <v>3108.304584</v>
      </c>
      <c r="M435" s="623">
        <v>3108</v>
      </c>
      <c r="N435" s="578">
        <v>1.01010101010101</v>
      </c>
      <c r="O435" s="624" t="s">
        <v>517</v>
      </c>
    </row>
    <row r="436" s="242" customFormat="1" customHeight="1" spans="1:15">
      <c r="A436" s="258">
        <v>429</v>
      </c>
      <c r="B436" s="277" t="s">
        <v>1707</v>
      </c>
      <c r="C436" s="618" t="s">
        <v>1233</v>
      </c>
      <c r="D436" s="618" t="s">
        <v>1352</v>
      </c>
      <c r="E436" s="619">
        <v>3</v>
      </c>
      <c r="F436" s="272">
        <v>507.6</v>
      </c>
      <c r="G436" s="272">
        <v>1522.8</v>
      </c>
      <c r="H436" s="272"/>
      <c r="I436" s="263">
        <v>41723</v>
      </c>
      <c r="J436" s="272"/>
      <c r="K436" s="619">
        <v>3</v>
      </c>
      <c r="L436" s="623">
        <v>80</v>
      </c>
      <c r="M436" s="623">
        <v>240</v>
      </c>
      <c r="N436" s="625">
        <v>-84.2395587076438</v>
      </c>
      <c r="O436" s="624" t="s">
        <v>1259</v>
      </c>
    </row>
    <row r="437" s="242" customFormat="1" customHeight="1" spans="1:15">
      <c r="A437" s="258">
        <v>430</v>
      </c>
      <c r="B437" s="277" t="s">
        <v>1708</v>
      </c>
      <c r="C437" s="618" t="s">
        <v>1233</v>
      </c>
      <c r="D437" s="618" t="s">
        <v>1352</v>
      </c>
      <c r="E437" s="619">
        <v>2</v>
      </c>
      <c r="F437" s="272">
        <v>1469.4</v>
      </c>
      <c r="G437" s="272">
        <v>2938.8</v>
      </c>
      <c r="H437" s="272"/>
      <c r="I437" s="263">
        <v>41723</v>
      </c>
      <c r="J437" s="272"/>
      <c r="K437" s="619">
        <v>2</v>
      </c>
      <c r="L437" s="623">
        <v>220</v>
      </c>
      <c r="M437" s="623">
        <v>440</v>
      </c>
      <c r="N437" s="625">
        <v>-85.0279025452566</v>
      </c>
      <c r="O437" s="624" t="s">
        <v>1259</v>
      </c>
    </row>
    <row r="438" s="242" customFormat="1" customHeight="1" spans="1:15">
      <c r="A438" s="258">
        <v>431</v>
      </c>
      <c r="B438" s="277" t="s">
        <v>1709</v>
      </c>
      <c r="C438" s="618" t="s">
        <v>1233</v>
      </c>
      <c r="D438" s="618" t="s">
        <v>1437</v>
      </c>
      <c r="E438" s="619">
        <v>1</v>
      </c>
      <c r="F438" s="272">
        <v>1614.46</v>
      </c>
      <c r="G438" s="272">
        <v>1614.46</v>
      </c>
      <c r="H438" s="272"/>
      <c r="I438" s="263">
        <v>41723</v>
      </c>
      <c r="J438" s="272"/>
      <c r="K438" s="619">
        <v>1</v>
      </c>
      <c r="L438" s="623">
        <v>240</v>
      </c>
      <c r="M438" s="623">
        <v>240</v>
      </c>
      <c r="N438" s="625">
        <v>-85.1343483269948</v>
      </c>
      <c r="O438" s="624" t="s">
        <v>1259</v>
      </c>
    </row>
    <row r="439" s="242" customFormat="1" customHeight="1" spans="1:15">
      <c r="A439" s="258">
        <v>432</v>
      </c>
      <c r="B439" s="277" t="s">
        <v>1710</v>
      </c>
      <c r="C439" s="618" t="s">
        <v>1233</v>
      </c>
      <c r="D439" s="618" t="s">
        <v>1229</v>
      </c>
      <c r="E439" s="619">
        <v>5</v>
      </c>
      <c r="F439" s="272">
        <v>1100</v>
      </c>
      <c r="G439" s="272">
        <v>5500</v>
      </c>
      <c r="H439" s="272"/>
      <c r="I439" s="263">
        <v>41723</v>
      </c>
      <c r="J439" s="272"/>
      <c r="K439" s="619">
        <v>5</v>
      </c>
      <c r="L439" s="623">
        <v>60</v>
      </c>
      <c r="M439" s="623">
        <v>300</v>
      </c>
      <c r="N439" s="625">
        <v>-94.5454545454545</v>
      </c>
      <c r="O439" s="624" t="s">
        <v>1259</v>
      </c>
    </row>
    <row r="440" s="242" customFormat="1" customHeight="1" spans="1:15">
      <c r="A440" s="258">
        <v>433</v>
      </c>
      <c r="B440" s="277" t="s">
        <v>1711</v>
      </c>
      <c r="C440" s="618" t="s">
        <v>1228</v>
      </c>
      <c r="D440" s="618" t="s">
        <v>1229</v>
      </c>
      <c r="E440" s="619">
        <v>9</v>
      </c>
      <c r="F440" s="272">
        <v>26</v>
      </c>
      <c r="G440" s="272">
        <v>234</v>
      </c>
      <c r="H440" s="272"/>
      <c r="I440" s="263">
        <v>41723</v>
      </c>
      <c r="J440" s="272"/>
      <c r="K440" s="619">
        <v>9</v>
      </c>
      <c r="L440" s="623">
        <v>2</v>
      </c>
      <c r="M440" s="623">
        <v>18</v>
      </c>
      <c r="N440" s="625">
        <v>-92.3076923076923</v>
      </c>
      <c r="O440" s="624" t="s">
        <v>1259</v>
      </c>
    </row>
    <row r="441" s="242" customFormat="1" customHeight="1" spans="1:15">
      <c r="A441" s="258">
        <v>434</v>
      </c>
      <c r="B441" s="277" t="s">
        <v>1712</v>
      </c>
      <c r="C441" s="618" t="s">
        <v>1225</v>
      </c>
      <c r="D441" s="618" t="s">
        <v>1229</v>
      </c>
      <c r="E441" s="619">
        <v>350</v>
      </c>
      <c r="F441" s="272">
        <v>20</v>
      </c>
      <c r="G441" s="272">
        <v>7000</v>
      </c>
      <c r="H441" s="272"/>
      <c r="I441" s="263">
        <v>41723</v>
      </c>
      <c r="J441" s="272"/>
      <c r="K441" s="619">
        <v>350</v>
      </c>
      <c r="L441" s="623">
        <v>2</v>
      </c>
      <c r="M441" s="623">
        <v>700</v>
      </c>
      <c r="N441" s="625">
        <v>-90</v>
      </c>
      <c r="O441" s="624" t="s">
        <v>1259</v>
      </c>
    </row>
    <row r="442" s="242" customFormat="1" customHeight="1" spans="1:15">
      <c r="A442" s="258">
        <v>435</v>
      </c>
      <c r="B442" s="277" t="s">
        <v>1713</v>
      </c>
      <c r="C442" s="618" t="s">
        <v>1231</v>
      </c>
      <c r="D442" s="618" t="s">
        <v>1229</v>
      </c>
      <c r="E442" s="619">
        <v>33</v>
      </c>
      <c r="F442" s="272">
        <v>240</v>
      </c>
      <c r="G442" s="272">
        <v>7920</v>
      </c>
      <c r="H442" s="272"/>
      <c r="I442" s="263">
        <v>41723</v>
      </c>
      <c r="J442" s="272"/>
      <c r="K442" s="619">
        <v>33</v>
      </c>
      <c r="L442" s="623">
        <v>19</v>
      </c>
      <c r="M442" s="623">
        <v>627</v>
      </c>
      <c r="N442" s="625">
        <v>-92.0833333333333</v>
      </c>
      <c r="O442" s="624" t="s">
        <v>1259</v>
      </c>
    </row>
    <row r="443" s="242" customFormat="1" customHeight="1" spans="1:15">
      <c r="A443" s="258">
        <v>436</v>
      </c>
      <c r="B443" s="277" t="s">
        <v>1714</v>
      </c>
      <c r="C443" s="618" t="s">
        <v>1250</v>
      </c>
      <c r="D443" s="618" t="s">
        <v>1437</v>
      </c>
      <c r="E443" s="619">
        <v>300</v>
      </c>
      <c r="F443" s="272">
        <v>8</v>
      </c>
      <c r="G443" s="272">
        <v>2400</v>
      </c>
      <c r="H443" s="272"/>
      <c r="I443" s="263">
        <v>41723</v>
      </c>
      <c r="J443" s="272"/>
      <c r="K443" s="619">
        <v>80</v>
      </c>
      <c r="L443" s="623">
        <v>1</v>
      </c>
      <c r="M443" s="623">
        <v>80</v>
      </c>
      <c r="N443" s="578">
        <v>-96.6666666666667</v>
      </c>
      <c r="O443" s="624" t="s">
        <v>1715</v>
      </c>
    </row>
    <row r="444" s="242" customFormat="1" customHeight="1" spans="1:15">
      <c r="A444" s="258">
        <v>437</v>
      </c>
      <c r="B444" s="277" t="s">
        <v>1716</v>
      </c>
      <c r="C444" s="618" t="s">
        <v>1231</v>
      </c>
      <c r="D444" s="618" t="s">
        <v>1229</v>
      </c>
      <c r="E444" s="619">
        <v>1</v>
      </c>
      <c r="F444" s="272">
        <v>160</v>
      </c>
      <c r="G444" s="272">
        <v>160</v>
      </c>
      <c r="H444" s="272"/>
      <c r="I444" s="263">
        <v>41723</v>
      </c>
      <c r="J444" s="272"/>
      <c r="K444" s="619">
        <v>1</v>
      </c>
      <c r="L444" s="623">
        <v>16</v>
      </c>
      <c r="M444" s="623">
        <v>16</v>
      </c>
      <c r="N444" s="578">
        <v>-90</v>
      </c>
      <c r="O444" s="624" t="s">
        <v>1259</v>
      </c>
    </row>
    <row r="445" s="242" customFormat="1" customHeight="1" spans="1:15">
      <c r="A445" s="258">
        <v>438</v>
      </c>
      <c r="B445" s="277" t="s">
        <v>1717</v>
      </c>
      <c r="C445" s="618" t="s">
        <v>1231</v>
      </c>
      <c r="D445" s="618" t="s">
        <v>1437</v>
      </c>
      <c r="E445" s="619">
        <v>6</v>
      </c>
      <c r="F445" s="272">
        <v>800</v>
      </c>
      <c r="G445" s="272">
        <v>4800</v>
      </c>
      <c r="H445" s="272"/>
      <c r="I445" s="263">
        <v>41723</v>
      </c>
      <c r="J445" s="272"/>
      <c r="K445" s="619">
        <v>6</v>
      </c>
      <c r="L445" s="623">
        <v>80</v>
      </c>
      <c r="M445" s="623">
        <v>480</v>
      </c>
      <c r="N445" s="578">
        <v>-90</v>
      </c>
      <c r="O445" s="624" t="s">
        <v>1259</v>
      </c>
    </row>
    <row r="446" s="242" customFormat="1" customHeight="1" spans="1:15">
      <c r="A446" s="258">
        <v>439</v>
      </c>
      <c r="B446" s="277" t="s">
        <v>1718</v>
      </c>
      <c r="C446" s="618" t="s">
        <v>1231</v>
      </c>
      <c r="D446" s="618" t="s">
        <v>1229</v>
      </c>
      <c r="E446" s="619">
        <v>2</v>
      </c>
      <c r="F446" s="272">
        <v>600</v>
      </c>
      <c r="G446" s="272">
        <v>1200</v>
      </c>
      <c r="H446" s="272"/>
      <c r="I446" s="263">
        <v>41723</v>
      </c>
      <c r="J446" s="272"/>
      <c r="K446" s="619">
        <v>2</v>
      </c>
      <c r="L446" s="623">
        <v>60</v>
      </c>
      <c r="M446" s="623">
        <v>120</v>
      </c>
      <c r="N446" s="578">
        <v>-90</v>
      </c>
      <c r="O446" s="624" t="s">
        <v>1259</v>
      </c>
    </row>
    <row r="447" s="242" customFormat="1" customHeight="1" spans="1:15">
      <c r="A447" s="258">
        <v>440</v>
      </c>
      <c r="B447" s="277" t="s">
        <v>1597</v>
      </c>
      <c r="C447" s="618" t="s">
        <v>1598</v>
      </c>
      <c r="D447" s="618" t="s">
        <v>1437</v>
      </c>
      <c r="E447" s="619">
        <v>5</v>
      </c>
      <c r="F447" s="272">
        <v>480</v>
      </c>
      <c r="G447" s="272">
        <v>2400</v>
      </c>
      <c r="H447" s="272"/>
      <c r="I447" s="263">
        <v>41723</v>
      </c>
      <c r="J447" s="272"/>
      <c r="K447" s="619">
        <v>3</v>
      </c>
      <c r="L447" s="623">
        <v>48</v>
      </c>
      <c r="M447" s="623">
        <v>144</v>
      </c>
      <c r="N447" s="578">
        <v>-94</v>
      </c>
      <c r="O447" s="624" t="s">
        <v>1719</v>
      </c>
    </row>
    <row r="448" s="242" customFormat="1" customHeight="1" spans="1:15">
      <c r="A448" s="258">
        <v>441</v>
      </c>
      <c r="B448" s="277" t="s">
        <v>1720</v>
      </c>
      <c r="C448" s="618" t="s">
        <v>1231</v>
      </c>
      <c r="D448" s="618" t="s">
        <v>1437</v>
      </c>
      <c r="E448" s="619">
        <v>1</v>
      </c>
      <c r="F448" s="272">
        <v>450</v>
      </c>
      <c r="G448" s="272">
        <v>450</v>
      </c>
      <c r="H448" s="272"/>
      <c r="I448" s="263">
        <v>41723</v>
      </c>
      <c r="J448" s="272"/>
      <c r="K448" s="619">
        <v>1</v>
      </c>
      <c r="L448" s="623">
        <v>45</v>
      </c>
      <c r="M448" s="623">
        <v>45</v>
      </c>
      <c r="N448" s="578">
        <v>-90</v>
      </c>
      <c r="O448" s="624" t="s">
        <v>1259</v>
      </c>
    </row>
    <row r="449" s="242" customFormat="1" customHeight="1" spans="1:15">
      <c r="A449" s="258">
        <v>442</v>
      </c>
      <c r="B449" s="277" t="s">
        <v>1721</v>
      </c>
      <c r="C449" s="618" t="s">
        <v>1231</v>
      </c>
      <c r="D449" s="618" t="s">
        <v>1229</v>
      </c>
      <c r="E449" s="619">
        <v>1</v>
      </c>
      <c r="F449" s="272">
        <v>60</v>
      </c>
      <c r="G449" s="272">
        <v>60</v>
      </c>
      <c r="H449" s="272"/>
      <c r="I449" s="263">
        <v>41723</v>
      </c>
      <c r="J449" s="272"/>
      <c r="K449" s="619">
        <v>0</v>
      </c>
      <c r="L449" s="623">
        <v>0</v>
      </c>
      <c r="M449" s="623">
        <v>0</v>
      </c>
      <c r="N449" s="578">
        <v>-100</v>
      </c>
      <c r="O449" s="624" t="s">
        <v>1353</v>
      </c>
    </row>
    <row r="450" s="242" customFormat="1" customHeight="1" spans="1:15">
      <c r="A450" s="258">
        <v>443</v>
      </c>
      <c r="B450" s="277" t="s">
        <v>1722</v>
      </c>
      <c r="C450" s="618" t="s">
        <v>1268</v>
      </c>
      <c r="D450" s="618" t="s">
        <v>1437</v>
      </c>
      <c r="E450" s="619">
        <v>73</v>
      </c>
      <c r="F450" s="272">
        <v>150</v>
      </c>
      <c r="G450" s="272">
        <v>10950</v>
      </c>
      <c r="H450" s="272"/>
      <c r="I450" s="263">
        <v>41723</v>
      </c>
      <c r="J450" s="272"/>
      <c r="K450" s="619">
        <v>73</v>
      </c>
      <c r="L450" s="623">
        <v>0</v>
      </c>
      <c r="M450" s="623">
        <v>0</v>
      </c>
      <c r="N450" s="578">
        <v>-100</v>
      </c>
      <c r="O450" s="624" t="s">
        <v>1259</v>
      </c>
    </row>
    <row r="451" s="242" customFormat="1" customHeight="1" spans="1:15">
      <c r="A451" s="258">
        <v>444</v>
      </c>
      <c r="B451" s="277" t="s">
        <v>1417</v>
      </c>
      <c r="C451" s="618" t="s">
        <v>1228</v>
      </c>
      <c r="D451" s="618" t="s">
        <v>1229</v>
      </c>
      <c r="E451" s="619">
        <v>20</v>
      </c>
      <c r="F451" s="272">
        <v>150</v>
      </c>
      <c r="G451" s="272">
        <v>3000</v>
      </c>
      <c r="H451" s="272"/>
      <c r="I451" s="263">
        <v>41723</v>
      </c>
      <c r="J451" s="272"/>
      <c r="K451" s="619">
        <v>20</v>
      </c>
      <c r="L451" s="623">
        <v>15</v>
      </c>
      <c r="M451" s="623">
        <v>300</v>
      </c>
      <c r="N451" s="578">
        <v>-90</v>
      </c>
      <c r="O451" s="624" t="s">
        <v>1259</v>
      </c>
    </row>
    <row r="452" s="242" customFormat="1" customHeight="1" spans="1:15">
      <c r="A452" s="258">
        <v>445</v>
      </c>
      <c r="B452" s="277" t="s">
        <v>1723</v>
      </c>
      <c r="C452" s="618" t="s">
        <v>1724</v>
      </c>
      <c r="D452" s="618" t="s">
        <v>1437</v>
      </c>
      <c r="E452" s="619">
        <v>5</v>
      </c>
      <c r="F452" s="272">
        <v>1042</v>
      </c>
      <c r="G452" s="272">
        <v>5210</v>
      </c>
      <c r="H452" s="272"/>
      <c r="I452" s="263">
        <v>41723</v>
      </c>
      <c r="J452" s="272"/>
      <c r="K452" s="619">
        <v>5</v>
      </c>
      <c r="L452" s="623">
        <v>104</v>
      </c>
      <c r="M452" s="623">
        <v>520</v>
      </c>
      <c r="N452" s="578">
        <v>-90.0191938579654</v>
      </c>
      <c r="O452" s="624" t="s">
        <v>1259</v>
      </c>
    </row>
    <row r="453" s="242" customFormat="1" customHeight="1" spans="1:15">
      <c r="A453" s="258">
        <v>446</v>
      </c>
      <c r="B453" s="277" t="s">
        <v>1725</v>
      </c>
      <c r="C453" s="618" t="s">
        <v>1231</v>
      </c>
      <c r="D453" s="618" t="s">
        <v>1229</v>
      </c>
      <c r="E453" s="619">
        <v>14</v>
      </c>
      <c r="F453" s="272">
        <v>89</v>
      </c>
      <c r="G453" s="272">
        <v>1246</v>
      </c>
      <c r="H453" s="272"/>
      <c r="I453" s="263">
        <v>41723</v>
      </c>
      <c r="J453" s="272"/>
      <c r="K453" s="619">
        <v>14</v>
      </c>
      <c r="L453" s="623">
        <v>0</v>
      </c>
      <c r="M453" s="623">
        <v>0</v>
      </c>
      <c r="N453" s="578">
        <v>-100</v>
      </c>
      <c r="O453" s="624" t="s">
        <v>1259</v>
      </c>
    </row>
    <row r="454" s="242" customFormat="1" customHeight="1" spans="1:15">
      <c r="A454" s="258">
        <v>447</v>
      </c>
      <c r="B454" s="277" t="s">
        <v>1726</v>
      </c>
      <c r="C454" s="618" t="s">
        <v>1228</v>
      </c>
      <c r="D454" s="618" t="s">
        <v>1229</v>
      </c>
      <c r="E454" s="619">
        <v>200</v>
      </c>
      <c r="F454" s="272">
        <v>100</v>
      </c>
      <c r="G454" s="272">
        <v>20000</v>
      </c>
      <c r="H454" s="272"/>
      <c r="I454" s="263">
        <v>41723</v>
      </c>
      <c r="J454" s="272"/>
      <c r="K454" s="619">
        <v>200</v>
      </c>
      <c r="L454" s="623">
        <v>101.02</v>
      </c>
      <c r="M454" s="623">
        <v>20204</v>
      </c>
      <c r="N454" s="578">
        <v>1.02</v>
      </c>
      <c r="O454" s="624" t="s">
        <v>517</v>
      </c>
    </row>
    <row r="455" s="242" customFormat="1" customHeight="1" spans="1:15">
      <c r="A455" s="258">
        <v>448</v>
      </c>
      <c r="B455" s="277" t="s">
        <v>1727</v>
      </c>
      <c r="C455" s="618" t="s">
        <v>1231</v>
      </c>
      <c r="D455" s="618" t="s">
        <v>1229</v>
      </c>
      <c r="E455" s="619">
        <v>2</v>
      </c>
      <c r="F455" s="272">
        <v>102.565</v>
      </c>
      <c r="G455" s="272">
        <v>205.13</v>
      </c>
      <c r="H455" s="272"/>
      <c r="I455" s="263">
        <v>41794.6449652778</v>
      </c>
      <c r="J455" s="272"/>
      <c r="K455" s="619">
        <v>2</v>
      </c>
      <c r="L455" s="623">
        <v>103.611163</v>
      </c>
      <c r="M455" s="623">
        <v>207</v>
      </c>
      <c r="N455" s="578">
        <v>0.911617023351048</v>
      </c>
      <c r="O455" s="624" t="s">
        <v>517</v>
      </c>
    </row>
    <row r="456" s="242" customFormat="1" customHeight="1" spans="1:15">
      <c r="A456" s="258">
        <v>449</v>
      </c>
      <c r="B456" s="277" t="s">
        <v>1728</v>
      </c>
      <c r="C456" s="618" t="s">
        <v>1231</v>
      </c>
      <c r="D456" s="618" t="s">
        <v>1229</v>
      </c>
      <c r="E456" s="619">
        <v>3</v>
      </c>
      <c r="F456" s="272">
        <v>136.753333333333</v>
      </c>
      <c r="G456" s="272">
        <v>410.26</v>
      </c>
      <c r="H456" s="272"/>
      <c r="I456" s="263">
        <v>41794.6449652778</v>
      </c>
      <c r="J456" s="272"/>
      <c r="K456" s="619">
        <v>3</v>
      </c>
      <c r="L456" s="623">
        <v>138.148217333333</v>
      </c>
      <c r="M456" s="623">
        <v>414</v>
      </c>
      <c r="N456" s="578">
        <v>0.911617023351048</v>
      </c>
      <c r="O456" s="624" t="s">
        <v>517</v>
      </c>
    </row>
    <row r="457" s="242" customFormat="1" customHeight="1" spans="1:15">
      <c r="A457" s="258">
        <v>450</v>
      </c>
      <c r="B457" s="277" t="s">
        <v>1729</v>
      </c>
      <c r="C457" s="618" t="s">
        <v>1231</v>
      </c>
      <c r="D457" s="618" t="s">
        <v>1229</v>
      </c>
      <c r="E457" s="619">
        <v>23</v>
      </c>
      <c r="F457" s="272">
        <v>39.3160869565217</v>
      </c>
      <c r="G457" s="272">
        <v>904.27</v>
      </c>
      <c r="H457" s="272"/>
      <c r="I457" s="263">
        <v>41803.637037037</v>
      </c>
      <c r="J457" s="272"/>
      <c r="K457" s="619">
        <v>23</v>
      </c>
      <c r="L457" s="623">
        <v>39.7171110434783</v>
      </c>
      <c r="M457" s="623">
        <v>913</v>
      </c>
      <c r="N457" s="578">
        <v>0.965419620246167</v>
      </c>
      <c r="O457" s="624" t="s">
        <v>517</v>
      </c>
    </row>
    <row r="458" s="242" customFormat="1" customHeight="1" spans="1:15">
      <c r="A458" s="258">
        <v>451</v>
      </c>
      <c r="B458" s="277" t="s">
        <v>1730</v>
      </c>
      <c r="C458" s="618" t="s">
        <v>1250</v>
      </c>
      <c r="D458" s="618" t="s">
        <v>1229</v>
      </c>
      <c r="E458" s="619">
        <v>1200</v>
      </c>
      <c r="F458" s="272">
        <v>2.80341666666667</v>
      </c>
      <c r="G458" s="272">
        <v>3364.1</v>
      </c>
      <c r="H458" s="272"/>
      <c r="I458" s="263">
        <v>41803.637037037</v>
      </c>
      <c r="J458" s="272"/>
      <c r="K458" s="619">
        <v>1200</v>
      </c>
      <c r="L458" s="623">
        <v>2.83201151666667</v>
      </c>
      <c r="M458" s="623">
        <v>3398</v>
      </c>
      <c r="N458" s="578">
        <v>1.00769893879493</v>
      </c>
      <c r="O458" s="624" t="s">
        <v>517</v>
      </c>
    </row>
    <row r="459" s="242" customFormat="1" customHeight="1" spans="1:15">
      <c r="A459" s="258">
        <v>452</v>
      </c>
      <c r="B459" s="277" t="s">
        <v>1731</v>
      </c>
      <c r="C459" s="618" t="s">
        <v>1228</v>
      </c>
      <c r="D459" s="618" t="s">
        <v>1229</v>
      </c>
      <c r="E459" s="619">
        <v>5</v>
      </c>
      <c r="F459" s="272">
        <v>73.908</v>
      </c>
      <c r="G459" s="272">
        <v>369.54</v>
      </c>
      <c r="H459" s="272"/>
      <c r="I459" s="263">
        <v>42709.5126967593</v>
      </c>
      <c r="J459" s="272"/>
      <c r="K459" s="619">
        <v>5</v>
      </c>
      <c r="L459" s="623">
        <v>0</v>
      </c>
      <c r="M459" s="623">
        <v>0</v>
      </c>
      <c r="N459" s="578">
        <v>-100</v>
      </c>
      <c r="O459" s="624" t="s">
        <v>1306</v>
      </c>
    </row>
    <row r="460" s="242" customFormat="1" customHeight="1" spans="1:15">
      <c r="A460" s="258">
        <v>453</v>
      </c>
      <c r="B460" s="626" t="s">
        <v>1732</v>
      </c>
      <c r="C460" s="627" t="s">
        <v>1516</v>
      </c>
      <c r="D460" s="618"/>
      <c r="E460" s="619">
        <v>50</v>
      </c>
      <c r="F460" s="272">
        <v>172.566372</v>
      </c>
      <c r="G460" s="272">
        <v>8628.32</v>
      </c>
      <c r="H460" s="272"/>
      <c r="I460" s="263"/>
      <c r="J460" s="272"/>
      <c r="K460" s="619">
        <v>50</v>
      </c>
      <c r="L460" s="623">
        <v>174.3265489944</v>
      </c>
      <c r="M460" s="623">
        <v>8716</v>
      </c>
      <c r="N460" s="578">
        <v>1.01618855118957</v>
      </c>
      <c r="O460" s="624" t="s">
        <v>517</v>
      </c>
    </row>
    <row r="461" s="242" customFormat="1" customHeight="1" spans="1:15">
      <c r="A461" s="258">
        <v>454</v>
      </c>
      <c r="B461" s="280" t="s">
        <v>1733</v>
      </c>
      <c r="C461" s="618"/>
      <c r="D461" s="618"/>
      <c r="E461" s="619"/>
      <c r="F461" s="272"/>
      <c r="G461" s="272"/>
      <c r="H461" s="272">
        <v>1778300.82</v>
      </c>
      <c r="I461" s="263"/>
      <c r="J461" s="272"/>
      <c r="K461" s="619"/>
      <c r="L461" s="268"/>
      <c r="M461" s="268"/>
      <c r="N461" s="578">
        <v>-100</v>
      </c>
      <c r="O461" s="624"/>
    </row>
    <row r="462" s="242" customFormat="1" customHeight="1" spans="1:15">
      <c r="A462" s="258"/>
      <c r="B462" s="277"/>
      <c r="C462" s="618"/>
      <c r="D462" s="618"/>
      <c r="E462" s="619"/>
      <c r="F462" s="272"/>
      <c r="G462" s="272"/>
      <c r="H462" s="272"/>
      <c r="I462" s="263"/>
      <c r="J462" s="272"/>
      <c r="K462" s="619"/>
      <c r="L462" s="268"/>
      <c r="M462" s="268"/>
      <c r="N462" s="578" t="s">
        <v>517</v>
      </c>
      <c r="O462" s="631" t="s">
        <v>517</v>
      </c>
    </row>
    <row r="463" s="242" customFormat="1" customHeight="1" spans="1:15">
      <c r="A463" s="253" t="s">
        <v>517</v>
      </c>
      <c r="B463" s="254"/>
      <c r="C463" s="618"/>
      <c r="D463" s="618"/>
      <c r="E463" s="619"/>
      <c r="F463" s="272"/>
      <c r="G463" s="272"/>
      <c r="H463" s="272"/>
      <c r="I463" s="263"/>
      <c r="J463" s="272"/>
      <c r="K463" s="619"/>
      <c r="L463" s="268"/>
      <c r="M463" s="268"/>
      <c r="N463" s="578" t="s">
        <v>517</v>
      </c>
      <c r="O463" s="631"/>
    </row>
    <row r="464" ht="12.95" customHeight="1" spans="1:15">
      <c r="A464" s="291" t="s">
        <v>517</v>
      </c>
      <c r="B464" s="285"/>
      <c r="C464" s="285"/>
      <c r="D464" s="285"/>
      <c r="E464" s="628"/>
      <c r="F464" s="629"/>
      <c r="G464" s="629"/>
      <c r="H464" s="272"/>
      <c r="I464" s="632"/>
      <c r="J464" s="272"/>
      <c r="K464" s="292"/>
      <c r="L464" s="296"/>
      <c r="M464" s="296"/>
      <c r="N464" s="578" t="s">
        <v>517</v>
      </c>
      <c r="O464" s="285"/>
    </row>
    <row r="465" ht="12.95" customHeight="1" spans="1:15">
      <c r="A465" s="291" t="s">
        <v>1734</v>
      </c>
      <c r="B465" s="285"/>
      <c r="C465" s="285"/>
      <c r="D465" s="285"/>
      <c r="E465" s="628"/>
      <c r="F465" s="629"/>
      <c r="G465" s="629">
        <v>2665575.14</v>
      </c>
      <c r="H465" s="272">
        <v>1778300.82</v>
      </c>
      <c r="I465" s="632"/>
      <c r="J465" s="629"/>
      <c r="K465" s="629">
        <v>42579.40087</v>
      </c>
      <c r="L465" s="296"/>
      <c r="M465" s="629">
        <v>1055726</v>
      </c>
      <c r="N465" s="633">
        <v>18.9852987067182</v>
      </c>
      <c r="O465" s="285"/>
    </row>
    <row r="466" ht="12.95" customHeight="1" spans="1:15">
      <c r="A466" s="291" t="s">
        <v>1735</v>
      </c>
      <c r="B466" s="285"/>
      <c r="C466" s="285"/>
      <c r="D466" s="285"/>
      <c r="E466" s="628"/>
      <c r="F466" s="629"/>
      <c r="G466" s="629">
        <v>1778300.82</v>
      </c>
      <c r="H466" s="629"/>
      <c r="I466" s="632"/>
      <c r="J466" s="629"/>
      <c r="K466" s="292"/>
      <c r="L466" s="296"/>
      <c r="M466" s="296"/>
      <c r="N466" s="633"/>
      <c r="O466" s="285"/>
    </row>
    <row r="467" customHeight="1" spans="1:15">
      <c r="A467" s="299" t="s">
        <v>1736</v>
      </c>
      <c r="B467" s="300"/>
      <c r="C467" s="300"/>
      <c r="D467" s="301"/>
      <c r="E467" s="630"/>
      <c r="F467" s="630"/>
      <c r="G467" s="630">
        <v>887274.319999998</v>
      </c>
      <c r="H467" s="630"/>
      <c r="I467" s="634"/>
      <c r="J467" s="630"/>
      <c r="K467" s="630"/>
      <c r="L467" s="279"/>
      <c r="M467" s="630">
        <v>1055726</v>
      </c>
      <c r="N467" s="633">
        <v>18.9852987067182</v>
      </c>
      <c r="O467" s="303"/>
    </row>
  </sheetData>
  <autoFilter ref="A7:O470">
    <extLst/>
  </autoFilter>
  <mergeCells count="16">
    <mergeCell ref="A2:O2"/>
    <mergeCell ref="A3:O3"/>
    <mergeCell ref="E6:G6"/>
    <mergeCell ref="K6:M6"/>
    <mergeCell ref="A465:D465"/>
    <mergeCell ref="A466:D466"/>
    <mergeCell ref="A467:D467"/>
    <mergeCell ref="A6:A7"/>
    <mergeCell ref="B6:B7"/>
    <mergeCell ref="C6:C7"/>
    <mergeCell ref="D6:D7"/>
    <mergeCell ref="H6:H7"/>
    <mergeCell ref="I6:I7"/>
    <mergeCell ref="J6:J7"/>
    <mergeCell ref="N6:N7"/>
    <mergeCell ref="O6:O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3"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showGridLines="0" topLeftCell="A4" workbookViewId="0">
      <selection activeCell="F11" sqref="F11"/>
    </sheetView>
  </sheetViews>
  <sheetFormatPr defaultColWidth="9" defaultRowHeight="15.75" customHeight="1"/>
  <cols>
    <col min="1" max="1" width="5.5" style="3" customWidth="1"/>
    <col min="2" max="2" width="18.25" style="3" customWidth="1"/>
    <col min="3" max="3" width="8.25" style="3" customWidth="1"/>
    <col min="4" max="4" width="21" style="3" customWidth="1"/>
    <col min="5" max="7" width="12.625" style="3" customWidth="1"/>
    <col min="8" max="8" width="9.75" style="3" customWidth="1"/>
    <col min="9" max="9" width="13.25" style="3" customWidth="1"/>
    <col min="10" max="10" width="9" style="5"/>
    <col min="11" max="16384" width="9" style="3"/>
  </cols>
  <sheetData>
    <row r="1" customHeight="1" spans="1:1">
      <c r="A1" s="2" t="s">
        <v>409</v>
      </c>
    </row>
    <row r="2" s="20" customFormat="1" ht="30" customHeight="1" spans="1:10">
      <c r="A2" s="4" t="s">
        <v>1737</v>
      </c>
      <c r="B2" s="4"/>
      <c r="C2" s="4"/>
      <c r="D2" s="4"/>
      <c r="E2" s="4"/>
      <c r="F2" s="4"/>
      <c r="G2" s="4"/>
      <c r="H2" s="4"/>
      <c r="I2" s="4"/>
      <c r="J2" s="21"/>
    </row>
    <row r="3" customHeight="1" spans="1:9">
      <c r="A3" s="5" t="str">
        <f>"评估基准日："&amp;TEXT(基本信息输入表!M7,"yyyy年mm月dd日")</f>
        <v>评估基准日：2020年03月31日</v>
      </c>
      <c r="B3" s="5"/>
      <c r="C3" s="5"/>
      <c r="D3" s="5"/>
      <c r="E3" s="5"/>
      <c r="F3" s="5"/>
      <c r="G3" s="5"/>
      <c r="H3" s="5"/>
      <c r="I3" s="5"/>
    </row>
    <row r="4" ht="14.1" customHeight="1" spans="1:9">
      <c r="A4" s="5"/>
      <c r="B4" s="5"/>
      <c r="C4" s="5"/>
      <c r="D4" s="5"/>
      <c r="E4" s="5"/>
      <c r="F4" s="5"/>
      <c r="G4" s="5"/>
      <c r="H4" s="5"/>
      <c r="I4" s="29" t="s">
        <v>1738</v>
      </c>
    </row>
    <row r="5" customHeight="1" spans="1:9">
      <c r="A5" s="3" t="str">
        <f>基本信息输入表!K6&amp;"："&amp;基本信息输入表!M6</f>
        <v>被评估单位：山西华润昌裕煤业有限公司</v>
      </c>
      <c r="I5" s="34" t="s">
        <v>587</v>
      </c>
    </row>
    <row r="6" s="5" customFormat="1" customHeight="1" spans="1:10">
      <c r="A6" s="8" t="s">
        <v>444</v>
      </c>
      <c r="B6" s="8" t="s">
        <v>1200</v>
      </c>
      <c r="C6" s="8" t="s">
        <v>774</v>
      </c>
      <c r="D6" s="8" t="s">
        <v>1201</v>
      </c>
      <c r="E6" s="8" t="s">
        <v>672</v>
      </c>
      <c r="F6" s="53" t="s">
        <v>414</v>
      </c>
      <c r="G6" s="8" t="s">
        <v>415</v>
      </c>
      <c r="H6" s="8" t="s">
        <v>417</v>
      </c>
      <c r="I6" s="8" t="s">
        <v>577</v>
      </c>
      <c r="J6" s="23" t="s">
        <v>592</v>
      </c>
    </row>
    <row r="7" spans="1:10">
      <c r="A7" s="61">
        <f>IF(B7="","",ROW()-6)</f>
        <v>1</v>
      </c>
      <c r="B7" s="62" t="s">
        <v>1739</v>
      </c>
      <c r="C7" s="14">
        <v>43921</v>
      </c>
      <c r="D7" s="62" t="s">
        <v>1740</v>
      </c>
      <c r="E7" s="15"/>
      <c r="F7" s="15"/>
      <c r="G7" s="15">
        <v>0</v>
      </c>
      <c r="H7" s="578" t="str">
        <f>IF(F7=0,"",(G7-F7)/F7*100)</f>
        <v/>
      </c>
      <c r="I7" s="13"/>
      <c r="J7" s="5" t="s">
        <v>1741</v>
      </c>
    </row>
    <row r="8" spans="1:10">
      <c r="A8" s="12" t="str">
        <f t="shared" ref="A8:A26" si="0">IF(B8="","",ROW()-6)</f>
        <v/>
      </c>
      <c r="B8" s="13"/>
      <c r="C8" s="14"/>
      <c r="D8" s="13"/>
      <c r="E8" s="15"/>
      <c r="F8" s="15"/>
      <c r="G8" s="15"/>
      <c r="H8" s="578" t="str">
        <f t="shared" ref="H8:H27" si="1">IF(F8=0,"",(G8-F8)/F8*100)</f>
        <v/>
      </c>
      <c r="I8" s="13"/>
      <c r="J8" s="5" t="s">
        <v>1742</v>
      </c>
    </row>
    <row r="9" spans="1:10">
      <c r="A9" s="12" t="str">
        <f t="shared" si="0"/>
        <v/>
      </c>
      <c r="B9" s="13"/>
      <c r="C9" s="14"/>
      <c r="D9" s="13"/>
      <c r="E9" s="15"/>
      <c r="F9" s="15"/>
      <c r="G9" s="15"/>
      <c r="H9" s="578" t="str">
        <f t="shared" si="1"/>
        <v/>
      </c>
      <c r="I9" s="13"/>
      <c r="J9" s="5" t="s">
        <v>1743</v>
      </c>
    </row>
    <row r="10" spans="1:10">
      <c r="A10" s="12" t="str">
        <f t="shared" si="0"/>
        <v/>
      </c>
      <c r="B10" s="13"/>
      <c r="C10" s="14"/>
      <c r="D10" s="13"/>
      <c r="E10" s="15"/>
      <c r="F10" s="15"/>
      <c r="G10" s="15"/>
      <c r="H10" s="578" t="str">
        <f t="shared" si="1"/>
        <v/>
      </c>
      <c r="I10" s="13"/>
      <c r="J10" s="5" t="s">
        <v>1744</v>
      </c>
    </row>
    <row r="11" spans="1:10">
      <c r="A11" s="12" t="str">
        <f t="shared" si="0"/>
        <v/>
      </c>
      <c r="B11" s="13"/>
      <c r="C11" s="14"/>
      <c r="D11" s="13"/>
      <c r="E11" s="15"/>
      <c r="F11" s="15"/>
      <c r="G11" s="15"/>
      <c r="H11" s="578" t="str">
        <f t="shared" si="1"/>
        <v/>
      </c>
      <c r="I11" s="13"/>
      <c r="J11" s="5" t="s">
        <v>1745</v>
      </c>
    </row>
    <row r="12" spans="1:10">
      <c r="A12" s="12" t="str">
        <f t="shared" si="0"/>
        <v/>
      </c>
      <c r="B12" s="13"/>
      <c r="C12" s="14"/>
      <c r="D12" s="13"/>
      <c r="E12" s="15"/>
      <c r="F12" s="15"/>
      <c r="G12" s="15"/>
      <c r="H12" s="578" t="str">
        <f t="shared" si="1"/>
        <v/>
      </c>
      <c r="I12" s="13"/>
      <c r="J12" s="5" t="s">
        <v>1746</v>
      </c>
    </row>
    <row r="13" spans="1:10">
      <c r="A13" s="12" t="str">
        <f t="shared" si="0"/>
        <v/>
      </c>
      <c r="B13" s="13"/>
      <c r="C13" s="14"/>
      <c r="D13" s="13"/>
      <c r="E13" s="15"/>
      <c r="F13" s="15"/>
      <c r="G13" s="15"/>
      <c r="H13" s="578" t="str">
        <f t="shared" si="1"/>
        <v/>
      </c>
      <c r="I13" s="13"/>
      <c r="J13" s="5" t="s">
        <v>1747</v>
      </c>
    </row>
    <row r="14" spans="1:10">
      <c r="A14" s="12" t="str">
        <f t="shared" si="0"/>
        <v/>
      </c>
      <c r="B14" s="13"/>
      <c r="C14" s="14"/>
      <c r="D14" s="13"/>
      <c r="E14" s="15"/>
      <c r="F14" s="15"/>
      <c r="G14" s="15"/>
      <c r="H14" s="578" t="str">
        <f t="shared" si="1"/>
        <v/>
      </c>
      <c r="I14" s="13"/>
      <c r="J14" s="5" t="s">
        <v>1748</v>
      </c>
    </row>
    <row r="15" spans="1:10">
      <c r="A15" s="12" t="str">
        <f t="shared" si="0"/>
        <v/>
      </c>
      <c r="B15" s="13"/>
      <c r="C15" s="14"/>
      <c r="D15" s="13"/>
      <c r="E15" s="15"/>
      <c r="F15" s="15"/>
      <c r="G15" s="15"/>
      <c r="H15" s="578" t="str">
        <f t="shared" si="1"/>
        <v/>
      </c>
      <c r="I15" s="13"/>
      <c r="J15" s="5" t="s">
        <v>1749</v>
      </c>
    </row>
    <row r="16" spans="1:10">
      <c r="A16" s="12" t="str">
        <f t="shared" si="0"/>
        <v/>
      </c>
      <c r="B16" s="13"/>
      <c r="C16" s="14"/>
      <c r="D16" s="13"/>
      <c r="E16" s="15"/>
      <c r="F16" s="15"/>
      <c r="G16" s="15"/>
      <c r="H16" s="578" t="str">
        <f t="shared" si="1"/>
        <v/>
      </c>
      <c r="I16" s="13"/>
      <c r="J16" s="5" t="s">
        <v>1750</v>
      </c>
    </row>
    <row r="17" spans="1:10">
      <c r="A17" s="12" t="str">
        <f t="shared" si="0"/>
        <v/>
      </c>
      <c r="B17" s="13"/>
      <c r="C17" s="14"/>
      <c r="D17" s="13"/>
      <c r="E17" s="15"/>
      <c r="F17" s="15"/>
      <c r="G17" s="15"/>
      <c r="H17" s="578" t="str">
        <f t="shared" si="1"/>
        <v/>
      </c>
      <c r="I17" s="13"/>
      <c r="J17" s="5" t="s">
        <v>1751</v>
      </c>
    </row>
    <row r="18" spans="1:10">
      <c r="A18" s="12" t="str">
        <f t="shared" si="0"/>
        <v/>
      </c>
      <c r="B18" s="13"/>
      <c r="C18" s="14"/>
      <c r="D18" s="13"/>
      <c r="E18" s="15"/>
      <c r="F18" s="15"/>
      <c r="G18" s="15"/>
      <c r="H18" s="578" t="str">
        <f t="shared" si="1"/>
        <v/>
      </c>
      <c r="I18" s="13"/>
      <c r="J18" s="5" t="s">
        <v>1752</v>
      </c>
    </row>
    <row r="19" spans="1:10">
      <c r="A19" s="12" t="str">
        <f t="shared" si="0"/>
        <v/>
      </c>
      <c r="B19" s="13"/>
      <c r="C19" s="14"/>
      <c r="D19" s="13"/>
      <c r="E19" s="15"/>
      <c r="F19" s="15"/>
      <c r="G19" s="15"/>
      <c r="H19" s="578" t="str">
        <f t="shared" si="1"/>
        <v/>
      </c>
      <c r="I19" s="13"/>
      <c r="J19" s="5" t="s">
        <v>1753</v>
      </c>
    </row>
    <row r="20" spans="1:10">
      <c r="A20" s="12" t="str">
        <f t="shared" si="0"/>
        <v/>
      </c>
      <c r="B20" s="13"/>
      <c r="C20" s="14"/>
      <c r="D20" s="13"/>
      <c r="E20" s="15"/>
      <c r="F20" s="15"/>
      <c r="G20" s="15"/>
      <c r="H20" s="578" t="str">
        <f t="shared" si="1"/>
        <v/>
      </c>
      <c r="I20" s="13"/>
      <c r="J20" s="5" t="s">
        <v>1754</v>
      </c>
    </row>
    <row r="21" spans="1:10">
      <c r="A21" s="12" t="str">
        <f t="shared" si="0"/>
        <v/>
      </c>
      <c r="B21" s="13"/>
      <c r="C21" s="14"/>
      <c r="D21" s="13"/>
      <c r="E21" s="15"/>
      <c r="F21" s="15"/>
      <c r="G21" s="15"/>
      <c r="H21" s="578" t="str">
        <f t="shared" si="1"/>
        <v/>
      </c>
      <c r="I21" s="13"/>
      <c r="J21" s="5" t="s">
        <v>1755</v>
      </c>
    </row>
    <row r="22" spans="1:10">
      <c r="A22" s="12" t="str">
        <f t="shared" si="0"/>
        <v/>
      </c>
      <c r="B22" s="13"/>
      <c r="C22" s="14"/>
      <c r="D22" s="13"/>
      <c r="E22" s="15"/>
      <c r="F22" s="15"/>
      <c r="G22" s="15"/>
      <c r="H22" s="578" t="str">
        <f t="shared" si="1"/>
        <v/>
      </c>
      <c r="I22" s="13"/>
      <c r="J22" s="5" t="s">
        <v>1756</v>
      </c>
    </row>
    <row r="23" spans="1:10">
      <c r="A23" s="12" t="str">
        <f t="shared" si="0"/>
        <v/>
      </c>
      <c r="B23" s="13"/>
      <c r="C23" s="14"/>
      <c r="D23" s="13"/>
      <c r="E23" s="15"/>
      <c r="F23" s="15"/>
      <c r="G23" s="15"/>
      <c r="H23" s="578" t="str">
        <f t="shared" si="1"/>
        <v/>
      </c>
      <c r="I23" s="13"/>
      <c r="J23" s="5" t="s">
        <v>1757</v>
      </c>
    </row>
    <row r="24" spans="1:10">
      <c r="A24" s="12" t="str">
        <f t="shared" si="0"/>
        <v/>
      </c>
      <c r="B24" s="13"/>
      <c r="C24" s="14"/>
      <c r="D24" s="13"/>
      <c r="E24" s="15"/>
      <c r="F24" s="15"/>
      <c r="G24" s="15"/>
      <c r="H24" s="578" t="str">
        <f t="shared" si="1"/>
        <v/>
      </c>
      <c r="I24" s="13"/>
      <c r="J24" s="5" t="s">
        <v>1758</v>
      </c>
    </row>
    <row r="25" spans="1:10">
      <c r="A25" s="12" t="str">
        <f t="shared" si="0"/>
        <v/>
      </c>
      <c r="B25" s="13"/>
      <c r="C25" s="14"/>
      <c r="D25" s="13"/>
      <c r="E25" s="15"/>
      <c r="F25" s="15"/>
      <c r="G25" s="15"/>
      <c r="H25" s="578" t="str">
        <f t="shared" si="1"/>
        <v/>
      </c>
      <c r="I25" s="13"/>
      <c r="J25" s="5" t="s">
        <v>1759</v>
      </c>
    </row>
    <row r="26" spans="1:10">
      <c r="A26" s="12" t="str">
        <f t="shared" si="0"/>
        <v/>
      </c>
      <c r="B26" s="13"/>
      <c r="C26" s="14"/>
      <c r="D26" s="13"/>
      <c r="E26" s="15"/>
      <c r="F26" s="15"/>
      <c r="G26" s="15"/>
      <c r="H26" s="578" t="str">
        <f t="shared" si="1"/>
        <v/>
      </c>
      <c r="I26" s="13"/>
      <c r="J26" s="5" t="s">
        <v>1760</v>
      </c>
    </row>
    <row r="27" customHeight="1" spans="1:9">
      <c r="A27" s="24" t="s">
        <v>812</v>
      </c>
      <c r="B27" s="25"/>
      <c r="C27" s="26"/>
      <c r="D27" s="26"/>
      <c r="E27" s="32">
        <f>SUM(E7:E26)</f>
        <v>0</v>
      </c>
      <c r="F27" s="32">
        <f>SUM(F7:F26)</f>
        <v>0</v>
      </c>
      <c r="G27" s="32">
        <f>SUM(G7:G26)</f>
        <v>0</v>
      </c>
      <c r="H27" s="578" t="str">
        <f t="shared" si="1"/>
        <v/>
      </c>
      <c r="I27" s="28"/>
    </row>
    <row r="28" customHeight="1" spans="1:10">
      <c r="A28" s="3" t="str">
        <f>基本信息输入表!$K$6&amp;"填表人："&amp;基本信息输入表!$M$41</f>
        <v>被评估单位填表人：阎丽红</v>
      </c>
      <c r="G28" s="3" t="str">
        <f>"评估人员："&amp;基本信息输入表!$Q$41</f>
        <v>评估人员：孙艳平</v>
      </c>
      <c r="J28" s="23" t="s">
        <v>439</v>
      </c>
    </row>
    <row r="29" customHeight="1" spans="1:1">
      <c r="A29" s="3" t="str">
        <f>"填表日期："&amp;YEAR(基本信息输入表!$O$41)&amp;"年"&amp;MONTH(基本信息输入表!$O$41)&amp;"月"&amp;DAY(基本信息输入表!$O$41)&amp;"日"</f>
        <v>填表日期：2020年4月25日</v>
      </c>
    </row>
  </sheetData>
  <mergeCells count="3">
    <mergeCell ref="A2:I2"/>
    <mergeCell ref="A3:I3"/>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9"/>
  <sheetViews>
    <sheetView showGridLines="0" workbookViewId="0">
      <selection activeCell="J24" sqref="J24"/>
    </sheetView>
  </sheetViews>
  <sheetFormatPr defaultColWidth="9" defaultRowHeight="15.75" customHeight="1"/>
  <cols>
    <col min="1" max="1" width="5.25" style="3" customWidth="1"/>
    <col min="2" max="2" width="41.375" style="3" customWidth="1"/>
    <col min="3" max="3" width="8" style="3" customWidth="1"/>
    <col min="4" max="4" width="17.375" style="3" customWidth="1"/>
    <col min="5" max="5" width="8" style="604" customWidth="1"/>
    <col min="6" max="6" width="9.625" style="3" customWidth="1"/>
    <col min="7" max="7" width="4.75" style="3" customWidth="1"/>
    <col min="8" max="8" width="11.375" style="3" customWidth="1"/>
    <col min="9" max="10" width="8" style="3" customWidth="1"/>
    <col min="11" max="11" width="9.625" style="3" customWidth="1"/>
    <col min="12" max="12" width="7.75" style="3" customWidth="1"/>
    <col min="13" max="13" width="16.75" style="3" customWidth="1"/>
    <col min="14" max="14" width="8.5" style="5" customWidth="1"/>
    <col min="15" max="16384" width="9" style="3"/>
  </cols>
  <sheetData>
    <row r="1" customHeight="1" spans="1:1">
      <c r="A1" s="2" t="s">
        <v>409</v>
      </c>
    </row>
    <row r="2" s="20" customFormat="1" ht="30" customHeight="1" spans="1:14">
      <c r="A2" s="4" t="s">
        <v>1761</v>
      </c>
      <c r="B2" s="4"/>
      <c r="C2" s="4"/>
      <c r="D2" s="4"/>
      <c r="E2" s="4"/>
      <c r="F2" s="4"/>
      <c r="G2" s="4"/>
      <c r="H2" s="4"/>
      <c r="I2" s="4"/>
      <c r="J2" s="4"/>
      <c r="K2" s="4"/>
      <c r="L2" s="4"/>
      <c r="M2" s="4"/>
      <c r="N2" s="21"/>
    </row>
    <row r="3" customHeight="1" spans="1:13">
      <c r="A3" s="5" t="str">
        <f>"评估基准日："&amp;TEXT(基本信息输入表!M7,"yyyy年mm月dd日")</f>
        <v>评估基准日：2020年03月31日</v>
      </c>
      <c r="B3" s="5"/>
      <c r="C3" s="5"/>
      <c r="D3" s="5"/>
      <c r="E3" s="5"/>
      <c r="F3" s="5"/>
      <c r="G3" s="5"/>
      <c r="H3" s="5"/>
      <c r="I3" s="5"/>
      <c r="J3" s="5"/>
      <c r="K3" s="5"/>
      <c r="L3" s="5"/>
      <c r="M3" s="5"/>
    </row>
    <row r="4" ht="14.1" customHeight="1" spans="1:13">
      <c r="A4" s="5"/>
      <c r="B4" s="5"/>
      <c r="C4" s="5"/>
      <c r="D4" s="5"/>
      <c r="E4" s="605"/>
      <c r="F4" s="5"/>
      <c r="G4" s="5"/>
      <c r="H4" s="5"/>
      <c r="I4" s="5"/>
      <c r="J4" s="5"/>
      <c r="K4" s="5"/>
      <c r="L4" s="5"/>
      <c r="M4" s="40" t="s">
        <v>1762</v>
      </c>
    </row>
    <row r="5" customHeight="1" spans="1:13">
      <c r="A5" s="3" t="str">
        <f>基本信息输入表!K6&amp;"："&amp;基本信息输入表!M6</f>
        <v>被评估单位：山西华润昌裕煤业有限公司</v>
      </c>
      <c r="I5" s="52"/>
      <c r="J5" s="52"/>
      <c r="M5" s="34" t="s">
        <v>587</v>
      </c>
    </row>
    <row r="6" s="5" customFormat="1" customHeight="1" spans="1:13">
      <c r="A6" s="8" t="s">
        <v>444</v>
      </c>
      <c r="B6" s="8" t="s">
        <v>751</v>
      </c>
      <c r="C6" s="8" t="s">
        <v>752</v>
      </c>
      <c r="D6" s="606" t="s">
        <v>1763</v>
      </c>
      <c r="E6" s="607" t="s">
        <v>753</v>
      </c>
      <c r="F6" s="8" t="s">
        <v>754</v>
      </c>
      <c r="G6" s="8" t="s">
        <v>589</v>
      </c>
      <c r="H6" s="74" t="s">
        <v>590</v>
      </c>
      <c r="I6" s="10" t="s">
        <v>725</v>
      </c>
      <c r="J6" s="613" t="s">
        <v>755</v>
      </c>
      <c r="K6" s="41" t="s">
        <v>415</v>
      </c>
      <c r="L6" s="8" t="s">
        <v>417</v>
      </c>
      <c r="M6" s="8" t="s">
        <v>577</v>
      </c>
    </row>
    <row r="7" customHeight="1" spans="1:14">
      <c r="A7" s="597"/>
      <c r="B7" s="598"/>
      <c r="C7" s="598"/>
      <c r="D7" s="426"/>
      <c r="E7" s="426"/>
      <c r="F7" s="608"/>
      <c r="G7" s="598"/>
      <c r="H7" s="582"/>
      <c r="I7" s="582"/>
      <c r="J7" s="589"/>
      <c r="K7" s="582"/>
      <c r="L7" s="431" t="s">
        <v>517</v>
      </c>
      <c r="M7" s="598"/>
      <c r="N7" s="23" t="s">
        <v>592</v>
      </c>
    </row>
    <row r="8" spans="1:14">
      <c r="A8" s="12" t="str">
        <f>IF(B8="","",ROW()-7)</f>
        <v/>
      </c>
      <c r="B8" s="13"/>
      <c r="C8" s="13"/>
      <c r="D8" s="13"/>
      <c r="E8" s="14"/>
      <c r="F8" s="33"/>
      <c r="G8" s="13"/>
      <c r="H8" s="15"/>
      <c r="I8" s="614"/>
      <c r="J8" s="614"/>
      <c r="K8" s="614"/>
      <c r="L8" s="578" t="str">
        <f>IF(I8=0,"",(K8-I8)/(I8)*100)</f>
        <v/>
      </c>
      <c r="M8" s="13"/>
      <c r="N8" s="5" t="s">
        <v>1764</v>
      </c>
    </row>
    <row r="9" spans="1:14">
      <c r="A9" s="12" t="str">
        <f t="shared" ref="A9:A23" si="0">IF(B9="","",ROW()-7)</f>
        <v/>
      </c>
      <c r="B9" s="13"/>
      <c r="C9" s="13"/>
      <c r="D9" s="13"/>
      <c r="E9" s="14"/>
      <c r="F9" s="33"/>
      <c r="G9" s="13"/>
      <c r="H9" s="15"/>
      <c r="I9" s="614"/>
      <c r="J9" s="614"/>
      <c r="K9" s="614"/>
      <c r="L9" s="578" t="str">
        <f t="shared" ref="L9:L24" si="1">IF(I9=0,"",(K9-I9)/(I9)*100)</f>
        <v/>
      </c>
      <c r="M9" s="13"/>
      <c r="N9" s="5" t="s">
        <v>1765</v>
      </c>
    </row>
    <row r="10" spans="1:14">
      <c r="A10" s="12" t="str">
        <f t="shared" si="0"/>
        <v/>
      </c>
      <c r="B10" s="13"/>
      <c r="C10" s="13"/>
      <c r="D10" s="13"/>
      <c r="E10" s="14"/>
      <c r="F10" s="33"/>
      <c r="G10" s="13"/>
      <c r="H10" s="15"/>
      <c r="I10" s="614"/>
      <c r="J10" s="614"/>
      <c r="K10" s="614"/>
      <c r="L10" s="578" t="str">
        <f t="shared" si="1"/>
        <v/>
      </c>
      <c r="M10" s="13"/>
      <c r="N10" s="5" t="s">
        <v>1766</v>
      </c>
    </row>
    <row r="11" spans="1:14">
      <c r="A11" s="12" t="str">
        <f t="shared" si="0"/>
        <v/>
      </c>
      <c r="B11" s="13"/>
      <c r="C11" s="13"/>
      <c r="D11" s="13"/>
      <c r="E11" s="14"/>
      <c r="F11" s="33"/>
      <c r="G11" s="13"/>
      <c r="H11" s="15"/>
      <c r="I11" s="614"/>
      <c r="J11" s="614"/>
      <c r="K11" s="614"/>
      <c r="L11" s="578" t="str">
        <f t="shared" si="1"/>
        <v/>
      </c>
      <c r="M11" s="13"/>
      <c r="N11" s="5" t="s">
        <v>1767</v>
      </c>
    </row>
    <row r="12" spans="1:14">
      <c r="A12" s="12" t="str">
        <f t="shared" si="0"/>
        <v/>
      </c>
      <c r="B12" s="13"/>
      <c r="C12" s="13"/>
      <c r="D12" s="13"/>
      <c r="E12" s="14"/>
      <c r="F12" s="33"/>
      <c r="G12" s="13"/>
      <c r="H12" s="15"/>
      <c r="I12" s="614"/>
      <c r="J12" s="614"/>
      <c r="K12" s="614"/>
      <c r="L12" s="578" t="str">
        <f t="shared" si="1"/>
        <v/>
      </c>
      <c r="M12" s="13"/>
      <c r="N12" s="5" t="s">
        <v>1768</v>
      </c>
    </row>
    <row r="13" spans="1:14">
      <c r="A13" s="12" t="str">
        <f t="shared" si="0"/>
        <v/>
      </c>
      <c r="B13" s="13"/>
      <c r="C13" s="13"/>
      <c r="D13" s="13"/>
      <c r="E13" s="14"/>
      <c r="F13" s="33"/>
      <c r="G13" s="13"/>
      <c r="H13" s="15"/>
      <c r="I13" s="614"/>
      <c r="J13" s="614"/>
      <c r="K13" s="614"/>
      <c r="L13" s="578" t="str">
        <f t="shared" si="1"/>
        <v/>
      </c>
      <c r="M13" s="13"/>
      <c r="N13" s="5" t="s">
        <v>1769</v>
      </c>
    </row>
    <row r="14" spans="1:14">
      <c r="A14" s="12" t="str">
        <f t="shared" si="0"/>
        <v/>
      </c>
      <c r="B14" s="13"/>
      <c r="C14" s="13"/>
      <c r="D14" s="13"/>
      <c r="E14" s="14"/>
      <c r="F14" s="33"/>
      <c r="G14" s="13"/>
      <c r="H14" s="15"/>
      <c r="I14" s="614"/>
      <c r="J14" s="614"/>
      <c r="K14" s="614"/>
      <c r="L14" s="578" t="str">
        <f t="shared" si="1"/>
        <v/>
      </c>
      <c r="M14" s="13"/>
      <c r="N14" s="5" t="s">
        <v>1770</v>
      </c>
    </row>
    <row r="15" spans="1:14">
      <c r="A15" s="12" t="str">
        <f t="shared" si="0"/>
        <v/>
      </c>
      <c r="B15" s="13"/>
      <c r="C15" s="13"/>
      <c r="D15" s="13"/>
      <c r="E15" s="14"/>
      <c r="F15" s="33"/>
      <c r="G15" s="13"/>
      <c r="H15" s="15"/>
      <c r="I15" s="614"/>
      <c r="J15" s="614"/>
      <c r="K15" s="614"/>
      <c r="L15" s="578" t="str">
        <f t="shared" si="1"/>
        <v/>
      </c>
      <c r="M15" s="13"/>
      <c r="N15" s="5" t="s">
        <v>1771</v>
      </c>
    </row>
    <row r="16" spans="1:14">
      <c r="A16" s="12" t="str">
        <f t="shared" si="0"/>
        <v/>
      </c>
      <c r="B16" s="13"/>
      <c r="C16" s="13"/>
      <c r="D16" s="13"/>
      <c r="E16" s="14"/>
      <c r="F16" s="33"/>
      <c r="G16" s="13"/>
      <c r="H16" s="15"/>
      <c r="I16" s="614"/>
      <c r="J16" s="614"/>
      <c r="K16" s="614"/>
      <c r="L16" s="578" t="str">
        <f t="shared" si="1"/>
        <v/>
      </c>
      <c r="M16" s="13"/>
      <c r="N16" s="5" t="s">
        <v>1772</v>
      </c>
    </row>
    <row r="17" spans="1:14">
      <c r="A17" s="12" t="str">
        <f t="shared" si="0"/>
        <v/>
      </c>
      <c r="B17" s="13"/>
      <c r="C17" s="13"/>
      <c r="D17" s="13"/>
      <c r="E17" s="14"/>
      <c r="F17" s="33"/>
      <c r="G17" s="13"/>
      <c r="H17" s="15"/>
      <c r="I17" s="614"/>
      <c r="J17" s="614"/>
      <c r="K17" s="614"/>
      <c r="L17" s="578" t="str">
        <f t="shared" si="1"/>
        <v/>
      </c>
      <c r="M17" s="13"/>
      <c r="N17" s="5" t="s">
        <v>1773</v>
      </c>
    </row>
    <row r="18" spans="1:14">
      <c r="A18" s="12" t="str">
        <f t="shared" si="0"/>
        <v/>
      </c>
      <c r="B18" s="13"/>
      <c r="C18" s="13"/>
      <c r="D18" s="13"/>
      <c r="E18" s="14"/>
      <c r="F18" s="33"/>
      <c r="G18" s="13"/>
      <c r="H18" s="15"/>
      <c r="I18" s="614"/>
      <c r="J18" s="614"/>
      <c r="K18" s="614"/>
      <c r="L18" s="578" t="str">
        <f t="shared" si="1"/>
        <v/>
      </c>
      <c r="M18" s="13"/>
      <c r="N18" s="5" t="s">
        <v>1774</v>
      </c>
    </row>
    <row r="19" spans="1:14">
      <c r="A19" s="12" t="str">
        <f t="shared" si="0"/>
        <v/>
      </c>
      <c r="B19" s="13"/>
      <c r="C19" s="13"/>
      <c r="D19" s="13"/>
      <c r="E19" s="14"/>
      <c r="F19" s="33"/>
      <c r="G19" s="13"/>
      <c r="H19" s="15"/>
      <c r="I19" s="614"/>
      <c r="J19" s="614"/>
      <c r="K19" s="614"/>
      <c r="L19" s="578" t="str">
        <f t="shared" si="1"/>
        <v/>
      </c>
      <c r="M19" s="13"/>
      <c r="N19" s="5" t="s">
        <v>1775</v>
      </c>
    </row>
    <row r="20" spans="1:14">
      <c r="A20" s="12" t="str">
        <f t="shared" si="0"/>
        <v/>
      </c>
      <c r="B20" s="13"/>
      <c r="C20" s="13"/>
      <c r="D20" s="13"/>
      <c r="E20" s="14"/>
      <c r="F20" s="33"/>
      <c r="G20" s="13"/>
      <c r="H20" s="15"/>
      <c r="I20" s="614"/>
      <c r="J20" s="614"/>
      <c r="K20" s="614"/>
      <c r="L20" s="578" t="str">
        <f t="shared" si="1"/>
        <v/>
      </c>
      <c r="M20" s="13"/>
      <c r="N20" s="5" t="s">
        <v>1776</v>
      </c>
    </row>
    <row r="21" spans="1:14">
      <c r="A21" s="12" t="str">
        <f t="shared" si="0"/>
        <v/>
      </c>
      <c r="B21" s="13"/>
      <c r="C21" s="13"/>
      <c r="D21" s="13"/>
      <c r="E21" s="14"/>
      <c r="F21" s="33"/>
      <c r="G21" s="13"/>
      <c r="H21" s="15"/>
      <c r="I21" s="614"/>
      <c r="J21" s="614"/>
      <c r="K21" s="614"/>
      <c r="L21" s="578" t="str">
        <f t="shared" si="1"/>
        <v/>
      </c>
      <c r="M21" s="13"/>
      <c r="N21" s="5" t="s">
        <v>1777</v>
      </c>
    </row>
    <row r="22" spans="1:14">
      <c r="A22" s="12" t="str">
        <f t="shared" si="0"/>
        <v/>
      </c>
      <c r="B22" s="13"/>
      <c r="C22" s="13"/>
      <c r="D22" s="13"/>
      <c r="E22" s="14"/>
      <c r="F22" s="33"/>
      <c r="G22" s="13"/>
      <c r="H22" s="15"/>
      <c r="I22" s="614"/>
      <c r="J22" s="614"/>
      <c r="K22" s="614"/>
      <c r="L22" s="578" t="str">
        <f t="shared" si="1"/>
        <v/>
      </c>
      <c r="M22" s="13"/>
      <c r="N22" s="5" t="s">
        <v>1778</v>
      </c>
    </row>
    <row r="23" spans="1:14">
      <c r="A23" s="12" t="str">
        <f t="shared" si="0"/>
        <v/>
      </c>
      <c r="B23" s="13"/>
      <c r="C23" s="13"/>
      <c r="D23" s="13"/>
      <c r="E23" s="14"/>
      <c r="F23" s="33"/>
      <c r="G23" s="13"/>
      <c r="H23" s="15"/>
      <c r="I23" s="614"/>
      <c r="J23" s="614"/>
      <c r="K23" s="614"/>
      <c r="L23" s="578" t="str">
        <f t="shared" si="1"/>
        <v/>
      </c>
      <c r="M23" s="13"/>
      <c r="N23" s="5" t="s">
        <v>1779</v>
      </c>
    </row>
    <row r="24" spans="1:13">
      <c r="A24" s="609" t="s">
        <v>1780</v>
      </c>
      <c r="B24" s="13"/>
      <c r="C24" s="13"/>
      <c r="D24" s="13"/>
      <c r="E24" s="14"/>
      <c r="F24" s="33"/>
      <c r="G24" s="13"/>
      <c r="H24" s="15"/>
      <c r="I24" s="614">
        <f>SUM(I8:I23)</f>
        <v>0</v>
      </c>
      <c r="J24" s="614">
        <f>SUM(J8:J23)</f>
        <v>0</v>
      </c>
      <c r="K24" s="614">
        <f>SUM(K8:K23)</f>
        <v>0</v>
      </c>
      <c r="L24" s="578" t="str">
        <f t="shared" si="1"/>
        <v/>
      </c>
      <c r="M24" s="13"/>
    </row>
    <row r="25" spans="1:13">
      <c r="A25" s="12" t="s">
        <v>768</v>
      </c>
      <c r="B25" s="13"/>
      <c r="C25" s="13"/>
      <c r="D25" s="13"/>
      <c r="E25" s="14"/>
      <c r="F25" s="33"/>
      <c r="G25" s="13"/>
      <c r="H25" s="15"/>
      <c r="I25" s="614">
        <f>J24</f>
        <v>0</v>
      </c>
      <c r="J25" s="614"/>
      <c r="K25" s="614"/>
      <c r="L25" s="578"/>
      <c r="M25" s="13"/>
    </row>
    <row r="26" spans="1:13">
      <c r="A26" s="12" t="s">
        <v>769</v>
      </c>
      <c r="B26" s="13"/>
      <c r="C26" s="13"/>
      <c r="D26" s="13"/>
      <c r="E26" s="14"/>
      <c r="F26" s="33"/>
      <c r="G26" s="13"/>
      <c r="H26" s="15"/>
      <c r="I26" s="614"/>
      <c r="J26" s="614"/>
      <c r="K26" s="614">
        <f>I25</f>
        <v>0</v>
      </c>
      <c r="L26" s="578"/>
      <c r="M26" s="13"/>
    </row>
    <row r="27" customHeight="1" spans="1:13">
      <c r="A27" s="610" t="s">
        <v>460</v>
      </c>
      <c r="B27" s="611"/>
      <c r="C27" s="28"/>
      <c r="D27" s="28"/>
      <c r="E27" s="612"/>
      <c r="F27" s="28"/>
      <c r="G27" s="28"/>
      <c r="H27" s="28"/>
      <c r="I27" s="615">
        <f>I24-I25</f>
        <v>0</v>
      </c>
      <c r="J27" s="615"/>
      <c r="K27" s="615">
        <f>K24-K26</f>
        <v>0</v>
      </c>
      <c r="L27" s="578" t="str">
        <f>IF(I27=0,"",(K27-I27)/(I27)*100)</f>
        <v/>
      </c>
      <c r="M27" s="28"/>
    </row>
    <row r="28" customHeight="1" spans="1:14">
      <c r="A28" s="3" t="str">
        <f>基本信息输入表!$K$6&amp;"填表人："&amp;基本信息输入表!$M$22</f>
        <v>被评估单位填表人：阎丽红</v>
      </c>
      <c r="K28" s="3" t="str">
        <f>"评估人员："&amp;基本信息输入表!$Q$22</f>
        <v>评估人员：孙艳平</v>
      </c>
      <c r="N28" s="23" t="s">
        <v>439</v>
      </c>
    </row>
    <row r="29" customHeight="1" spans="1:1">
      <c r="A29" s="3" t="str">
        <f>"填表日期："&amp;YEAR(基本信息输入表!$O$22)&amp;"年"&amp;MONTH(基本信息输入表!$O$22)&amp;"月"&amp;DAY(基本信息输入表!$O$22)&amp;"日"</f>
        <v>填表日期：2020年4月25日</v>
      </c>
    </row>
  </sheetData>
  <mergeCells count="19">
    <mergeCell ref="A2:M2"/>
    <mergeCell ref="A3:M3"/>
    <mergeCell ref="A24:B24"/>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 ref="M6:M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4"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7"/>
  <sheetViews>
    <sheetView showGridLines="0" workbookViewId="0">
      <selection activeCell="A4" sqref="A4"/>
    </sheetView>
  </sheetViews>
  <sheetFormatPr defaultColWidth="9" defaultRowHeight="15.75" customHeight="1" outlineLevelCol="5"/>
  <cols>
    <col min="1" max="1" width="5.25" style="3" customWidth="1"/>
    <col min="2" max="2" width="28" style="3" customWidth="1"/>
    <col min="3" max="5" width="18.625" style="3" customWidth="1"/>
    <col min="6" max="6" width="14.5" style="3" customWidth="1"/>
    <col min="7" max="16384" width="9" style="3"/>
  </cols>
  <sheetData>
    <row r="1" s="20" customFormat="1" ht="30" customHeight="1" spans="1:6">
      <c r="A1" s="4" t="s">
        <v>1781</v>
      </c>
      <c r="B1" s="4"/>
      <c r="C1" s="4"/>
      <c r="D1" s="4"/>
      <c r="E1" s="4"/>
      <c r="F1" s="4"/>
    </row>
    <row r="2" customHeight="1" spans="1:6">
      <c r="A2" s="5" t="s">
        <v>516</v>
      </c>
      <c r="B2" s="5"/>
      <c r="C2" s="5"/>
      <c r="D2" s="5"/>
      <c r="E2" s="5"/>
      <c r="F2" s="5"/>
    </row>
    <row r="3" ht="14.1" customHeight="1" spans="1:6">
      <c r="A3" s="5"/>
      <c r="B3" s="5"/>
      <c r="C3" s="5"/>
      <c r="D3" s="5"/>
      <c r="E3" s="5"/>
      <c r="F3" s="29" t="s">
        <v>1782</v>
      </c>
    </row>
    <row r="4" customHeight="1" spans="1:6">
      <c r="A4" s="69" t="s">
        <v>519</v>
      </c>
      <c r="F4" s="29" t="s">
        <v>574</v>
      </c>
    </row>
    <row r="5" s="5" customFormat="1" customHeight="1" spans="1:6">
      <c r="A5" s="41" t="s">
        <v>575</v>
      </c>
      <c r="B5" s="41" t="s">
        <v>576</v>
      </c>
      <c r="C5" s="41" t="s">
        <v>414</v>
      </c>
      <c r="D5" s="41" t="s">
        <v>415</v>
      </c>
      <c r="E5" s="44" t="s">
        <v>416</v>
      </c>
      <c r="F5" s="41" t="s">
        <v>417</v>
      </c>
    </row>
    <row r="6" customHeight="1" spans="1:6">
      <c r="A6" s="41" t="s">
        <v>1783</v>
      </c>
      <c r="B6" s="600" t="s">
        <v>525</v>
      </c>
      <c r="C6" s="50">
        <v>0</v>
      </c>
      <c r="D6" s="43">
        <v>0</v>
      </c>
      <c r="E6" s="43">
        <v>0</v>
      </c>
      <c r="F6" s="578" t="s">
        <v>517</v>
      </c>
    </row>
    <row r="7" customHeight="1" spans="1:6">
      <c r="A7" s="41" t="s">
        <v>1784</v>
      </c>
      <c r="B7" s="600" t="s">
        <v>526</v>
      </c>
      <c r="C7" s="50">
        <v>0</v>
      </c>
      <c r="D7" s="50">
        <v>0</v>
      </c>
      <c r="E7" s="43">
        <v>0</v>
      </c>
      <c r="F7" s="578" t="s">
        <v>517</v>
      </c>
    </row>
    <row r="8" customHeight="1" spans="1:6">
      <c r="A8" s="41"/>
      <c r="B8" s="601" t="s">
        <v>527</v>
      </c>
      <c r="C8" s="50">
        <v>0</v>
      </c>
      <c r="D8" s="50">
        <v>0</v>
      </c>
      <c r="E8" s="43">
        <v>0</v>
      </c>
      <c r="F8" s="578" t="s">
        <v>517</v>
      </c>
    </row>
    <row r="9" customHeight="1" spans="1:6">
      <c r="A9" s="41"/>
      <c r="B9" s="600" t="s">
        <v>528</v>
      </c>
      <c r="C9" s="50">
        <v>0</v>
      </c>
      <c r="D9" s="50">
        <v>0</v>
      </c>
      <c r="E9" s="43">
        <v>0</v>
      </c>
      <c r="F9" s="578" t="s">
        <v>517</v>
      </c>
    </row>
    <row r="10" customHeight="1" spans="1:6">
      <c r="A10" s="41" t="s">
        <v>1785</v>
      </c>
      <c r="B10" s="600" t="s">
        <v>464</v>
      </c>
      <c r="C10" s="50">
        <v>0</v>
      </c>
      <c r="D10" s="50">
        <v>0</v>
      </c>
      <c r="E10" s="43">
        <v>0</v>
      </c>
      <c r="F10" s="578" t="s">
        <v>517</v>
      </c>
    </row>
    <row r="11" customHeight="1" spans="1:6">
      <c r="A11" s="41" t="s">
        <v>1786</v>
      </c>
      <c r="B11" s="600" t="s">
        <v>465</v>
      </c>
      <c r="C11" s="50">
        <v>0</v>
      </c>
      <c r="D11" s="50">
        <v>0</v>
      </c>
      <c r="E11" s="43">
        <v>0</v>
      </c>
      <c r="F11" s="578" t="s">
        <v>517</v>
      </c>
    </row>
    <row r="12" customHeight="1" spans="1:6">
      <c r="A12" s="41"/>
      <c r="B12" s="600" t="s">
        <v>466</v>
      </c>
      <c r="C12" s="50">
        <v>0</v>
      </c>
      <c r="D12" s="50">
        <v>0</v>
      </c>
      <c r="E12" s="43">
        <v>0</v>
      </c>
      <c r="F12" s="578" t="s">
        <v>517</v>
      </c>
    </row>
    <row r="13" customHeight="1" spans="1:6">
      <c r="A13" s="41"/>
      <c r="B13" s="600" t="s">
        <v>467</v>
      </c>
      <c r="C13" s="50">
        <v>0</v>
      </c>
      <c r="D13" s="50">
        <v>0</v>
      </c>
      <c r="E13" s="43">
        <v>0</v>
      </c>
      <c r="F13" s="578" t="s">
        <v>517</v>
      </c>
    </row>
    <row r="14" customHeight="1" spans="1:6">
      <c r="A14" s="41" t="s">
        <v>1787</v>
      </c>
      <c r="B14" s="600" t="s">
        <v>468</v>
      </c>
      <c r="C14" s="50">
        <v>0</v>
      </c>
      <c r="D14" s="43">
        <v>0</v>
      </c>
      <c r="E14" s="43">
        <v>0</v>
      </c>
      <c r="F14" s="578" t="s">
        <v>517</v>
      </c>
    </row>
    <row r="15" customHeight="1" spans="1:6">
      <c r="A15" s="41"/>
      <c r="B15" s="600" t="s">
        <v>469</v>
      </c>
      <c r="C15" s="50">
        <v>0</v>
      </c>
      <c r="D15" s="43"/>
      <c r="E15" s="43">
        <v>0</v>
      </c>
      <c r="F15" s="578" t="s">
        <v>517</v>
      </c>
    </row>
    <row r="16" customHeight="1" spans="1:6">
      <c r="A16" s="41"/>
      <c r="B16" s="600" t="s">
        <v>470</v>
      </c>
      <c r="C16" s="50">
        <v>0</v>
      </c>
      <c r="D16" s="43">
        <v>0</v>
      </c>
      <c r="E16" s="43">
        <v>0</v>
      </c>
      <c r="F16" s="578" t="s">
        <v>517</v>
      </c>
    </row>
    <row r="17" customHeight="1" spans="1:6">
      <c r="A17" s="41" t="s">
        <v>1788</v>
      </c>
      <c r="B17" s="600" t="s">
        <v>471</v>
      </c>
      <c r="C17" s="50">
        <v>13227561.22</v>
      </c>
      <c r="D17" s="50">
        <v>57493980</v>
      </c>
      <c r="E17" s="43">
        <v>44266418.78</v>
      </c>
      <c r="F17" s="578">
        <v>334.652911778396</v>
      </c>
    </row>
    <row r="18" customHeight="1" spans="1:6">
      <c r="A18" s="41"/>
      <c r="B18" s="601" t="s">
        <v>472</v>
      </c>
      <c r="C18" s="50">
        <v>303504</v>
      </c>
      <c r="D18" s="50">
        <v>52946400</v>
      </c>
      <c r="E18" s="43">
        <v>52642896</v>
      </c>
      <c r="F18" s="578">
        <v>17345.0419104855</v>
      </c>
    </row>
    <row r="19" customHeight="1" spans="1:6">
      <c r="A19" s="41"/>
      <c r="B19" s="602" t="s">
        <v>473</v>
      </c>
      <c r="C19" s="50">
        <v>12924057.22</v>
      </c>
      <c r="D19" s="50">
        <v>4547580</v>
      </c>
      <c r="E19" s="43">
        <v>-8376477.22</v>
      </c>
      <c r="F19" s="578">
        <v>-64.8130620084024</v>
      </c>
    </row>
    <row r="20" customHeight="1" spans="1:6">
      <c r="A20" s="41"/>
      <c r="B20" s="602" t="s">
        <v>474</v>
      </c>
      <c r="C20" s="50">
        <v>0</v>
      </c>
      <c r="D20" s="50">
        <v>0</v>
      </c>
      <c r="E20" s="43">
        <v>0</v>
      </c>
      <c r="F20" s="578" t="s">
        <v>517</v>
      </c>
    </row>
    <row r="21" customHeight="1" spans="1:6">
      <c r="A21" s="41"/>
      <c r="B21" s="603" t="s">
        <v>475</v>
      </c>
      <c r="C21" s="50">
        <v>9223813.93</v>
      </c>
      <c r="D21" s="50">
        <v>31973399</v>
      </c>
      <c r="E21" s="43">
        <v>22749585.07</v>
      </c>
      <c r="F21" s="578">
        <v>246.639679016162</v>
      </c>
    </row>
    <row r="22" customHeight="1" spans="1:6">
      <c r="A22" s="41"/>
      <c r="B22" s="601" t="s">
        <v>476</v>
      </c>
      <c r="C22" s="50">
        <v>4003747.29</v>
      </c>
      <c r="D22" s="43">
        <v>25520581</v>
      </c>
      <c r="E22" s="43">
        <v>21516833.71</v>
      </c>
      <c r="F22" s="578">
        <v>537.417378058344</v>
      </c>
    </row>
    <row r="23" customHeight="1" spans="1:6">
      <c r="A23" s="41"/>
      <c r="B23" s="601" t="s">
        <v>472</v>
      </c>
      <c r="C23" s="50">
        <v>221313.36</v>
      </c>
      <c r="D23" s="43">
        <v>23189353</v>
      </c>
      <c r="E23" s="43">
        <v>22968039.64</v>
      </c>
      <c r="F23" s="578">
        <v>10378.0628697698</v>
      </c>
    </row>
    <row r="24" customHeight="1" spans="1:6">
      <c r="A24" s="41"/>
      <c r="B24" s="602" t="s">
        <v>473</v>
      </c>
      <c r="C24" s="50">
        <v>3782433.93</v>
      </c>
      <c r="D24" s="43">
        <v>2331228</v>
      </c>
      <c r="E24" s="43">
        <v>-1451205.93</v>
      </c>
      <c r="F24" s="578">
        <v>-38.3669868887836</v>
      </c>
    </row>
    <row r="25" customHeight="1" spans="1:6">
      <c r="A25" s="41"/>
      <c r="B25" s="602" t="s">
        <v>474</v>
      </c>
      <c r="C25" s="50">
        <v>0</v>
      </c>
      <c r="D25" s="43">
        <v>0</v>
      </c>
      <c r="E25" s="43">
        <v>0</v>
      </c>
      <c r="F25" s="578" t="s">
        <v>517</v>
      </c>
    </row>
    <row r="26" customHeight="1" spans="1:6">
      <c r="A26" s="41"/>
      <c r="B26" s="603" t="s">
        <v>477</v>
      </c>
      <c r="C26" s="50">
        <v>2626357.94</v>
      </c>
      <c r="D26" s="43"/>
      <c r="E26" s="43">
        <v>-2626357.94</v>
      </c>
      <c r="F26" s="578">
        <v>-100</v>
      </c>
    </row>
    <row r="27" customHeight="1" spans="1:6">
      <c r="A27" s="41"/>
      <c r="B27" s="601" t="s">
        <v>478</v>
      </c>
      <c r="C27" s="50">
        <v>1377389.35</v>
      </c>
      <c r="D27" s="43">
        <v>25520581</v>
      </c>
      <c r="E27" s="43">
        <v>24143191.65</v>
      </c>
      <c r="F27" s="578">
        <v>1752.82258789063</v>
      </c>
    </row>
    <row r="28" customHeight="1" spans="1:6">
      <c r="A28" s="41" t="s">
        <v>1789</v>
      </c>
      <c r="B28" s="600" t="s">
        <v>479</v>
      </c>
      <c r="C28" s="50">
        <v>67089869.1600001</v>
      </c>
      <c r="D28" s="43">
        <v>31206559</v>
      </c>
      <c r="E28" s="43">
        <v>-35883310.1600001</v>
      </c>
      <c r="F28" s="578">
        <v>-53.4854376812442</v>
      </c>
    </row>
    <row r="29" customHeight="1" spans="1:6">
      <c r="A29" s="41" t="s">
        <v>1790</v>
      </c>
      <c r="B29" s="600" t="s">
        <v>529</v>
      </c>
      <c r="C29" s="50">
        <v>0</v>
      </c>
      <c r="D29" s="43">
        <v>0</v>
      </c>
      <c r="E29" s="43">
        <v>0</v>
      </c>
      <c r="F29" s="578" t="s">
        <v>517</v>
      </c>
    </row>
    <row r="30" customHeight="1" spans="1:6">
      <c r="A30" s="41" t="s">
        <v>1791</v>
      </c>
      <c r="B30" s="600" t="s">
        <v>530</v>
      </c>
      <c r="C30" s="50">
        <v>0</v>
      </c>
      <c r="D30" s="50">
        <v>0</v>
      </c>
      <c r="E30" s="43">
        <v>0</v>
      </c>
      <c r="F30" s="578" t="s">
        <v>517</v>
      </c>
    </row>
    <row r="31" customHeight="1" spans="1:6">
      <c r="A31" s="41" t="s">
        <v>1792</v>
      </c>
      <c r="B31" s="600" t="s">
        <v>480</v>
      </c>
      <c r="C31" s="50">
        <v>0</v>
      </c>
      <c r="D31" s="43">
        <v>0</v>
      </c>
      <c r="E31" s="43">
        <v>0</v>
      </c>
      <c r="F31" s="578" t="s">
        <v>517</v>
      </c>
    </row>
    <row r="32" customHeight="1" spans="1:6">
      <c r="A32" s="41" t="s">
        <v>1793</v>
      </c>
      <c r="B32" s="600" t="s">
        <v>481</v>
      </c>
      <c r="C32" s="50">
        <v>0</v>
      </c>
      <c r="D32" s="43">
        <v>0</v>
      </c>
      <c r="E32" s="43">
        <v>0</v>
      </c>
      <c r="F32" s="578" t="s">
        <v>517</v>
      </c>
    </row>
    <row r="33" customHeight="1" spans="1:6">
      <c r="A33" s="41"/>
      <c r="B33" s="600" t="s">
        <v>482</v>
      </c>
      <c r="C33" s="50">
        <v>0</v>
      </c>
      <c r="D33" s="43">
        <v>0</v>
      </c>
      <c r="E33" s="43">
        <v>0</v>
      </c>
      <c r="F33" s="578" t="s">
        <v>517</v>
      </c>
    </row>
    <row r="34" customHeight="1" spans="1:6">
      <c r="A34" s="41"/>
      <c r="B34" s="600" t="s">
        <v>483</v>
      </c>
      <c r="C34" s="43">
        <v>0</v>
      </c>
      <c r="D34" s="43">
        <v>0</v>
      </c>
      <c r="E34" s="43">
        <v>0</v>
      </c>
      <c r="F34" s="578" t="s">
        <v>517</v>
      </c>
    </row>
    <row r="35" customHeight="1" spans="1:6">
      <c r="A35" s="41" t="s">
        <v>1794</v>
      </c>
      <c r="B35" s="600" t="s">
        <v>484</v>
      </c>
      <c r="C35" s="50">
        <v>41716400</v>
      </c>
      <c r="D35" s="50">
        <v>62109600</v>
      </c>
      <c r="E35" s="43">
        <v>20393200</v>
      </c>
      <c r="F35" s="578">
        <v>48.8853304695515</v>
      </c>
    </row>
    <row r="36" customHeight="1" spans="1:6">
      <c r="A36" s="41"/>
      <c r="B36" s="600" t="s">
        <v>485</v>
      </c>
      <c r="C36" s="50">
        <v>0</v>
      </c>
      <c r="D36" s="50">
        <v>0</v>
      </c>
      <c r="E36" s="43">
        <v>0</v>
      </c>
      <c r="F36" s="578" t="s">
        <v>517</v>
      </c>
    </row>
    <row r="37" customHeight="1" spans="1:6">
      <c r="A37" s="41"/>
      <c r="B37" s="600" t="s">
        <v>486</v>
      </c>
      <c r="C37" s="50">
        <v>0</v>
      </c>
      <c r="D37" s="50">
        <v>0</v>
      </c>
      <c r="E37" s="43">
        <v>0</v>
      </c>
      <c r="F37" s="578" t="s">
        <v>517</v>
      </c>
    </row>
    <row r="38" customHeight="1" spans="1:6">
      <c r="A38" s="41"/>
      <c r="B38" s="600" t="s">
        <v>487</v>
      </c>
      <c r="C38" s="50">
        <v>41716400</v>
      </c>
      <c r="D38" s="50">
        <v>62109600</v>
      </c>
      <c r="E38" s="43">
        <v>20393200</v>
      </c>
      <c r="F38" s="578">
        <v>48.8853304695515</v>
      </c>
    </row>
    <row r="39" customHeight="1" spans="1:6">
      <c r="A39" s="41" t="s">
        <v>1795</v>
      </c>
      <c r="B39" s="600" t="s">
        <v>488</v>
      </c>
      <c r="C39" s="50">
        <v>0</v>
      </c>
      <c r="D39" s="50">
        <v>0</v>
      </c>
      <c r="E39" s="43">
        <v>0</v>
      </c>
      <c r="F39" s="578" t="s">
        <v>517</v>
      </c>
    </row>
    <row r="40" customHeight="1" spans="1:6">
      <c r="A40" s="41" t="s">
        <v>1796</v>
      </c>
      <c r="B40" s="600" t="s">
        <v>489</v>
      </c>
      <c r="C40" s="50">
        <v>0</v>
      </c>
      <c r="D40" s="50">
        <v>0</v>
      </c>
      <c r="E40" s="43">
        <v>0</v>
      </c>
      <c r="F40" s="578" t="s">
        <v>517</v>
      </c>
    </row>
    <row r="41" customHeight="1" spans="1:6">
      <c r="A41" s="41" t="s">
        <v>1797</v>
      </c>
      <c r="B41" s="600" t="s">
        <v>490</v>
      </c>
      <c r="C41" s="50">
        <v>0</v>
      </c>
      <c r="D41" s="50">
        <v>0</v>
      </c>
      <c r="E41" s="43">
        <v>0</v>
      </c>
      <c r="F41" s="578" t="s">
        <v>517</v>
      </c>
    </row>
    <row r="42" customHeight="1" spans="1:6">
      <c r="A42" s="41" t="s">
        <v>1798</v>
      </c>
      <c r="B42" s="600" t="s">
        <v>491</v>
      </c>
      <c r="C42" s="50">
        <v>0</v>
      </c>
      <c r="D42" s="50">
        <v>0</v>
      </c>
      <c r="E42" s="43">
        <v>0</v>
      </c>
      <c r="F42" s="578" t="s">
        <v>517</v>
      </c>
    </row>
    <row r="43" customHeight="1" spans="1:6">
      <c r="A43" s="41" t="s">
        <v>1799</v>
      </c>
      <c r="B43" s="600" t="s">
        <v>492</v>
      </c>
      <c r="C43" s="50">
        <v>0</v>
      </c>
      <c r="D43" s="50">
        <v>0</v>
      </c>
      <c r="E43" s="43">
        <v>0</v>
      </c>
      <c r="F43" s="578" t="s">
        <v>517</v>
      </c>
    </row>
    <row r="44" customHeight="1" spans="1:6">
      <c r="A44" s="41"/>
      <c r="B44" s="49"/>
      <c r="C44" s="50"/>
      <c r="D44" s="43"/>
      <c r="E44" s="43"/>
      <c r="F44" s="579"/>
    </row>
    <row r="45" customHeight="1" spans="1:6">
      <c r="A45" s="41"/>
      <c r="B45" s="45"/>
      <c r="C45" s="50"/>
      <c r="D45" s="43"/>
      <c r="E45" s="43"/>
      <c r="F45" s="579"/>
    </row>
    <row r="46" customHeight="1" spans="1:6">
      <c r="A46" s="41"/>
      <c r="B46" s="45"/>
      <c r="C46" s="50"/>
      <c r="D46" s="43"/>
      <c r="E46" s="43"/>
      <c r="F46" s="579"/>
    </row>
    <row r="47" customHeight="1" spans="1:6">
      <c r="A47" s="44" t="s">
        <v>812</v>
      </c>
      <c r="B47" s="45"/>
      <c r="C47" s="50">
        <v>110183658.51</v>
      </c>
      <c r="D47" s="50">
        <v>118836740</v>
      </c>
      <c r="E47" s="43">
        <v>8653081.48999991</v>
      </c>
      <c r="F47" s="579">
        <v>7.85332562651708</v>
      </c>
    </row>
  </sheetData>
  <mergeCells count="3">
    <mergeCell ref="A1:F1"/>
    <mergeCell ref="A2:F2"/>
    <mergeCell ref="A47:B47"/>
  </mergeCell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9"/>
  <sheetViews>
    <sheetView showGridLines="0" workbookViewId="0">
      <selection activeCell="AA34" sqref="AA34"/>
    </sheetView>
  </sheetViews>
  <sheetFormatPr defaultColWidth="9" defaultRowHeight="15.75" customHeight="1" outlineLevelCol="6"/>
  <cols>
    <col min="1" max="1" width="6.25" style="3" customWidth="1"/>
    <col min="2" max="2" width="28" style="3" customWidth="1"/>
    <col min="3" max="5" width="18.625" style="3" customWidth="1"/>
    <col min="6" max="6" width="12.625" style="3" customWidth="1"/>
    <col min="7" max="16384" width="9" style="3"/>
  </cols>
  <sheetData>
    <row r="1" customHeight="1" spans="1:1">
      <c r="A1" s="2" t="s">
        <v>409</v>
      </c>
    </row>
    <row r="2" s="20" customFormat="1" ht="30" customHeight="1" spans="1:6">
      <c r="A2" s="4" t="s">
        <v>1800</v>
      </c>
      <c r="B2" s="4"/>
      <c r="C2" s="4"/>
      <c r="D2" s="4"/>
      <c r="E2" s="4"/>
      <c r="F2" s="4"/>
    </row>
    <row r="3" customHeight="1" spans="1:6">
      <c r="A3" s="5" t="str">
        <f>"评估基准日："&amp;TEXT(基本信息输入表!M7,"yyyy年mm月dd日")</f>
        <v>评估基准日：2020年03月31日</v>
      </c>
      <c r="B3" s="5"/>
      <c r="C3" s="5"/>
      <c r="D3" s="5"/>
      <c r="E3" s="5"/>
      <c r="F3" s="5"/>
    </row>
    <row r="4" ht="14.1" customHeight="1" spans="1:6">
      <c r="A4" s="5"/>
      <c r="B4" s="5"/>
      <c r="C4" s="5"/>
      <c r="D4" s="5"/>
      <c r="E4" s="29" t="s">
        <v>1801</v>
      </c>
      <c r="F4" s="29"/>
    </row>
    <row r="5" customHeight="1" spans="1:6">
      <c r="A5" s="3" t="str">
        <f>基本信息输入表!K6&amp;"："&amp;基本信息输入表!M6</f>
        <v>被评估单位：山西华润昌裕煤业有限公司</v>
      </c>
      <c r="F5" s="29" t="s">
        <v>574</v>
      </c>
    </row>
    <row r="6" s="5" customFormat="1" customHeight="1" spans="1:7">
      <c r="A6" s="41" t="s">
        <v>575</v>
      </c>
      <c r="B6" s="41" t="s">
        <v>576</v>
      </c>
      <c r="C6" s="41" t="s">
        <v>414</v>
      </c>
      <c r="D6" s="41" t="s">
        <v>415</v>
      </c>
      <c r="E6" s="44" t="s">
        <v>416</v>
      </c>
      <c r="F6" s="41" t="s">
        <v>417</v>
      </c>
      <c r="G6" s="23"/>
    </row>
    <row r="7" customHeight="1" spans="1:6">
      <c r="A7" s="41" t="s">
        <v>1802</v>
      </c>
      <c r="B7" s="49" t="s">
        <v>1803</v>
      </c>
      <c r="C7" s="50">
        <f>'4-1-1可出售-股票'!I27</f>
        <v>0</v>
      </c>
      <c r="D7" s="50">
        <f>'4-1-1可出售-股票'!K27</f>
        <v>0</v>
      </c>
      <c r="E7" s="43">
        <f>D7-C7</f>
        <v>0</v>
      </c>
      <c r="F7" s="578" t="str">
        <f>IF(C7=0,"",E7/C7*100)</f>
        <v/>
      </c>
    </row>
    <row r="8" customHeight="1" spans="1:6">
      <c r="A8" s="41" t="s">
        <v>1804</v>
      </c>
      <c r="B8" s="49" t="s">
        <v>1805</v>
      </c>
      <c r="C8" s="50">
        <f>'4-1-2可出售-债券'!I27</f>
        <v>0</v>
      </c>
      <c r="D8" s="50">
        <f>'4-1-2可出售-债券'!K27</f>
        <v>0</v>
      </c>
      <c r="E8" s="43">
        <f>D8-C8</f>
        <v>0</v>
      </c>
      <c r="F8" s="578" t="str">
        <f>IF(C8=0,"",E8/C8*100)</f>
        <v/>
      </c>
    </row>
    <row r="9" customHeight="1" spans="1:6">
      <c r="A9" s="41" t="s">
        <v>1806</v>
      </c>
      <c r="B9" s="49" t="s">
        <v>1807</v>
      </c>
      <c r="C9" s="50">
        <f>'4-1-3可出售-其他'!I27</f>
        <v>0</v>
      </c>
      <c r="D9" s="50">
        <f>'4-1-3可出售-其他'!K27</f>
        <v>0</v>
      </c>
      <c r="E9" s="43">
        <f>D9-C9</f>
        <v>0</v>
      </c>
      <c r="F9" s="578" t="str">
        <f>IF(C9=0,"",E9/C9*100)</f>
        <v/>
      </c>
    </row>
    <row r="10" customHeight="1" spans="1:6">
      <c r="A10" s="41"/>
      <c r="B10" s="49"/>
      <c r="C10" s="50"/>
      <c r="D10" s="43"/>
      <c r="E10" s="43"/>
      <c r="F10" s="579"/>
    </row>
    <row r="11" customHeight="1" spans="1:6">
      <c r="A11" s="41"/>
      <c r="B11" s="49"/>
      <c r="C11" s="50"/>
      <c r="D11" s="43"/>
      <c r="E11" s="43"/>
      <c r="F11" s="579"/>
    </row>
    <row r="12" customHeight="1" spans="1:6">
      <c r="A12" s="41"/>
      <c r="B12" s="49"/>
      <c r="C12" s="50"/>
      <c r="D12" s="43"/>
      <c r="E12" s="43"/>
      <c r="F12" s="579"/>
    </row>
    <row r="13" customHeight="1" spans="1:6">
      <c r="A13" s="41"/>
      <c r="B13" s="49"/>
      <c r="C13" s="50"/>
      <c r="D13" s="43"/>
      <c r="E13" s="43"/>
      <c r="F13" s="579"/>
    </row>
    <row r="14" customHeight="1" spans="1:6">
      <c r="A14" s="41"/>
      <c r="B14" s="49"/>
      <c r="C14" s="50"/>
      <c r="D14" s="43"/>
      <c r="E14" s="43"/>
      <c r="F14" s="579"/>
    </row>
    <row r="15" customHeight="1" spans="1:6">
      <c r="A15" s="41"/>
      <c r="B15" s="49"/>
      <c r="C15" s="50"/>
      <c r="D15" s="43"/>
      <c r="E15" s="43"/>
      <c r="F15" s="579"/>
    </row>
    <row r="16" customHeight="1" spans="1:6">
      <c r="A16" s="41"/>
      <c r="B16" s="49"/>
      <c r="C16" s="50"/>
      <c r="D16" s="43"/>
      <c r="E16" s="43"/>
      <c r="F16" s="579"/>
    </row>
    <row r="17" customHeight="1" spans="1:6">
      <c r="A17" s="41"/>
      <c r="B17" s="49"/>
      <c r="C17" s="50"/>
      <c r="D17" s="43"/>
      <c r="E17" s="43"/>
      <c r="F17" s="579"/>
    </row>
    <row r="18" customHeight="1" spans="1:6">
      <c r="A18" s="41"/>
      <c r="B18" s="49"/>
      <c r="C18" s="50"/>
      <c r="D18" s="43"/>
      <c r="E18" s="43"/>
      <c r="F18" s="579"/>
    </row>
    <row r="19" customHeight="1" spans="1:6">
      <c r="A19" s="41"/>
      <c r="B19" s="49"/>
      <c r="C19" s="50"/>
      <c r="D19" s="43"/>
      <c r="E19" s="43"/>
      <c r="F19" s="579"/>
    </row>
    <row r="20" customHeight="1" spans="1:6">
      <c r="A20" s="41"/>
      <c r="B20" s="49"/>
      <c r="C20" s="50"/>
      <c r="D20" s="43"/>
      <c r="E20" s="43"/>
      <c r="F20" s="579"/>
    </row>
    <row r="21" customHeight="1" spans="1:6">
      <c r="A21" s="41"/>
      <c r="B21" s="49"/>
      <c r="C21" s="50"/>
      <c r="D21" s="43"/>
      <c r="E21" s="43"/>
      <c r="F21" s="579"/>
    </row>
    <row r="22" customHeight="1" spans="1:6">
      <c r="A22" s="41"/>
      <c r="B22" s="49"/>
      <c r="C22" s="50"/>
      <c r="D22" s="43"/>
      <c r="E22" s="43"/>
      <c r="F22" s="579"/>
    </row>
    <row r="23" customHeight="1" spans="1:6">
      <c r="A23" s="41"/>
      <c r="B23" s="49"/>
      <c r="C23" s="50"/>
      <c r="D23" s="43"/>
      <c r="E23" s="43"/>
      <c r="F23" s="579"/>
    </row>
    <row r="24" customHeight="1" spans="1:6">
      <c r="A24" s="41"/>
      <c r="B24" s="49"/>
      <c r="C24" s="50"/>
      <c r="D24" s="43"/>
      <c r="E24" s="43"/>
      <c r="F24" s="579"/>
    </row>
    <row r="25" customHeight="1" spans="1:6">
      <c r="A25" s="41"/>
      <c r="B25" s="49"/>
      <c r="C25" s="50"/>
      <c r="D25" s="43"/>
      <c r="E25" s="43"/>
      <c r="F25" s="579"/>
    </row>
    <row r="26" customHeight="1" spans="1:6">
      <c r="A26" s="41"/>
      <c r="B26" s="49"/>
      <c r="C26" s="50"/>
      <c r="D26" s="43"/>
      <c r="E26" s="43"/>
      <c r="F26" s="579"/>
    </row>
    <row r="27" customHeight="1" spans="1:6">
      <c r="A27" s="44" t="s">
        <v>812</v>
      </c>
      <c r="B27" s="45"/>
      <c r="C27" s="50">
        <f>SUM(C7:C26)</f>
        <v>0</v>
      </c>
      <c r="D27" s="50">
        <f>SUM(D7:D26)</f>
        <v>0</v>
      </c>
      <c r="E27" s="43">
        <f>D27-C27</f>
        <v>0</v>
      </c>
      <c r="F27" s="579" t="str">
        <f>IF(C27=0,"",E27/C27*100)</f>
        <v/>
      </c>
    </row>
    <row r="28" customHeight="1" spans="4:7">
      <c r="D28" s="3" t="str">
        <f>"评估人员："&amp;基本信息输入表!$Q$43</f>
        <v>评估人员：孙艳平</v>
      </c>
      <c r="G28" s="19" t="s">
        <v>438</v>
      </c>
    </row>
    <row r="29" customHeight="1" spans="7:7">
      <c r="G29" s="31" t="s">
        <v>439</v>
      </c>
    </row>
  </sheetData>
  <mergeCells count="4">
    <mergeCell ref="A2:F2"/>
    <mergeCell ref="A3:F3"/>
    <mergeCell ref="E4:F4"/>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9"/>
  <sheetViews>
    <sheetView showGridLines="0" workbookViewId="0">
      <selection activeCell="AA34" sqref="AA34"/>
    </sheetView>
  </sheetViews>
  <sheetFormatPr defaultColWidth="9" defaultRowHeight="15.75" customHeight="1"/>
  <cols>
    <col min="1" max="1" width="14.5" style="3" customWidth="1"/>
    <col min="2" max="2" width="13.375" style="3" customWidth="1"/>
    <col min="3" max="6" width="8" style="3" customWidth="1"/>
    <col min="7" max="7" width="6.375" style="3" customWidth="1"/>
    <col min="8" max="8" width="8" style="3" customWidth="1"/>
    <col min="9" max="9" width="4.75" style="3" customWidth="1"/>
    <col min="10" max="10" width="8" style="3" customWidth="1"/>
    <col min="11" max="11" width="9.625" style="3" customWidth="1"/>
    <col min="12" max="12" width="7.875" style="3" customWidth="1"/>
    <col min="13" max="13" width="17" style="3" customWidth="1"/>
    <col min="14" max="14" width="9" style="5"/>
    <col min="15" max="16384" width="9" style="3"/>
  </cols>
  <sheetData>
    <row r="1" customHeight="1" spans="1:1">
      <c r="A1" s="2" t="s">
        <v>409</v>
      </c>
    </row>
    <row r="2" s="20" customFormat="1" ht="30" customHeight="1" spans="1:14">
      <c r="A2" s="4" t="s">
        <v>1808</v>
      </c>
      <c r="B2" s="4"/>
      <c r="C2" s="4"/>
      <c r="D2" s="4"/>
      <c r="E2" s="4"/>
      <c r="F2" s="4"/>
      <c r="G2" s="4"/>
      <c r="H2" s="4"/>
      <c r="I2" s="4"/>
      <c r="J2" s="4"/>
      <c r="K2" s="4"/>
      <c r="L2" s="4"/>
      <c r="M2" s="4"/>
      <c r="N2" s="21"/>
    </row>
    <row r="3" customHeight="1" spans="1:13">
      <c r="A3" s="5" t="str">
        <f>"评估基准日："&amp;TEXT(基本信息输入表!M7,"yyyy年mm月dd日")</f>
        <v>评估基准日：2020年03月31日</v>
      </c>
      <c r="B3" s="5"/>
      <c r="C3" s="5"/>
      <c r="D3" s="5"/>
      <c r="E3" s="5"/>
      <c r="F3" s="5"/>
      <c r="G3" s="5"/>
      <c r="H3" s="5"/>
      <c r="I3" s="5"/>
      <c r="J3" s="5"/>
      <c r="K3" s="5"/>
      <c r="L3" s="5"/>
      <c r="M3" s="5"/>
    </row>
    <row r="4" ht="14.1" customHeight="1" spans="1:13">
      <c r="A4" s="5"/>
      <c r="B4" s="5"/>
      <c r="C4" s="5"/>
      <c r="D4" s="5"/>
      <c r="E4" s="5"/>
      <c r="F4" s="5"/>
      <c r="G4" s="5"/>
      <c r="H4" s="5"/>
      <c r="I4" s="5"/>
      <c r="J4" s="5"/>
      <c r="K4" s="5"/>
      <c r="L4" s="5"/>
      <c r="M4" s="29" t="s">
        <v>1809</v>
      </c>
    </row>
    <row r="5" customHeight="1" spans="1:13">
      <c r="A5" s="3" t="str">
        <f>基本信息输入表!K6&amp;"："&amp;基本信息输入表!M6</f>
        <v>被评估单位：山西华润昌裕煤业有限公司</v>
      </c>
      <c r="M5" s="34" t="s">
        <v>587</v>
      </c>
    </row>
    <row r="6" s="5" customFormat="1" ht="12.75" spans="1:13">
      <c r="A6" s="53" t="s">
        <v>444</v>
      </c>
      <c r="B6" s="53" t="s">
        <v>638</v>
      </c>
      <c r="C6" s="53" t="s">
        <v>1810</v>
      </c>
      <c r="D6" s="53" t="s">
        <v>640</v>
      </c>
      <c r="E6" s="53" t="s">
        <v>641</v>
      </c>
      <c r="F6" s="53" t="s">
        <v>642</v>
      </c>
      <c r="G6" s="53" t="s">
        <v>1811</v>
      </c>
      <c r="H6" s="53" t="s">
        <v>1812</v>
      </c>
      <c r="I6" s="53" t="s">
        <v>414</v>
      </c>
      <c r="J6" s="596" t="s">
        <v>961</v>
      </c>
      <c r="K6" s="53" t="s">
        <v>415</v>
      </c>
      <c r="L6" s="53" t="s">
        <v>417</v>
      </c>
      <c r="M6" s="53" t="s">
        <v>577</v>
      </c>
    </row>
    <row r="7" spans="1:14">
      <c r="A7" s="423"/>
      <c r="B7" s="425"/>
      <c r="C7" s="425"/>
      <c r="D7" s="423"/>
      <c r="E7" s="426"/>
      <c r="F7" s="429"/>
      <c r="G7" s="430"/>
      <c r="H7" s="430"/>
      <c r="I7" s="430"/>
      <c r="J7" s="599"/>
      <c r="K7" s="430"/>
      <c r="L7" s="431" t="str">
        <f t="shared" ref="L7:L27" si="0">IF(I7-J7=0,"",(K7-I7+J7)/(I7-J7)*100)</f>
        <v/>
      </c>
      <c r="M7" s="425"/>
      <c r="N7" s="23" t="s">
        <v>592</v>
      </c>
    </row>
    <row r="8" spans="1:14">
      <c r="A8" s="12" t="str">
        <f>IF(B8="","",ROW()-7)</f>
        <v/>
      </c>
      <c r="B8" s="13"/>
      <c r="C8" s="13"/>
      <c r="D8" s="12"/>
      <c r="E8" s="14"/>
      <c r="F8" s="33"/>
      <c r="G8" s="15"/>
      <c r="H8" s="15"/>
      <c r="I8" s="15"/>
      <c r="J8" s="15"/>
      <c r="K8" s="15"/>
      <c r="L8" s="578" t="str">
        <f t="shared" si="0"/>
        <v/>
      </c>
      <c r="M8" s="13"/>
      <c r="N8" s="5" t="s">
        <v>1813</v>
      </c>
    </row>
    <row r="9" spans="1:14">
      <c r="A9" s="12" t="str">
        <f t="shared" ref="A9:A24" si="1">IF(B9="","",ROW()-7)</f>
        <v/>
      </c>
      <c r="B9" s="13"/>
      <c r="C9" s="13"/>
      <c r="D9" s="12"/>
      <c r="E9" s="14"/>
      <c r="F9" s="33"/>
      <c r="G9" s="15"/>
      <c r="H9" s="15"/>
      <c r="I9" s="15"/>
      <c r="J9" s="15"/>
      <c r="K9" s="15"/>
      <c r="L9" s="578" t="str">
        <f t="shared" si="0"/>
        <v/>
      </c>
      <c r="M9" s="13"/>
      <c r="N9" s="5" t="s">
        <v>1814</v>
      </c>
    </row>
    <row r="10" spans="1:14">
      <c r="A10" s="12" t="str">
        <f t="shared" si="1"/>
        <v/>
      </c>
      <c r="B10" s="13"/>
      <c r="C10" s="13"/>
      <c r="D10" s="12"/>
      <c r="E10" s="14"/>
      <c r="F10" s="33"/>
      <c r="G10" s="15"/>
      <c r="H10" s="15"/>
      <c r="I10" s="15"/>
      <c r="J10" s="15"/>
      <c r="K10" s="15"/>
      <c r="L10" s="578" t="str">
        <f t="shared" si="0"/>
        <v/>
      </c>
      <c r="M10" s="13"/>
      <c r="N10" s="5" t="s">
        <v>1815</v>
      </c>
    </row>
    <row r="11" spans="1:14">
      <c r="A11" s="12" t="str">
        <f t="shared" si="1"/>
        <v/>
      </c>
      <c r="B11" s="13"/>
      <c r="C11" s="13"/>
      <c r="D11" s="12"/>
      <c r="E11" s="14"/>
      <c r="F11" s="33"/>
      <c r="G11" s="15"/>
      <c r="H11" s="15"/>
      <c r="I11" s="15"/>
      <c r="J11" s="15"/>
      <c r="K11" s="15"/>
      <c r="L11" s="578" t="str">
        <f t="shared" si="0"/>
        <v/>
      </c>
      <c r="M11" s="13"/>
      <c r="N11" s="5" t="s">
        <v>1816</v>
      </c>
    </row>
    <row r="12" spans="1:14">
      <c r="A12" s="12" t="str">
        <f t="shared" si="1"/>
        <v/>
      </c>
      <c r="B12" s="13"/>
      <c r="C12" s="13"/>
      <c r="D12" s="12"/>
      <c r="E12" s="14"/>
      <c r="F12" s="33"/>
      <c r="G12" s="15"/>
      <c r="H12" s="15"/>
      <c r="I12" s="15"/>
      <c r="J12" s="15"/>
      <c r="K12" s="15"/>
      <c r="L12" s="578" t="str">
        <f t="shared" si="0"/>
        <v/>
      </c>
      <c r="M12" s="13"/>
      <c r="N12" s="5" t="s">
        <v>1817</v>
      </c>
    </row>
    <row r="13" spans="1:14">
      <c r="A13" s="12" t="str">
        <f t="shared" si="1"/>
        <v/>
      </c>
      <c r="B13" s="13"/>
      <c r="C13" s="13"/>
      <c r="D13" s="12"/>
      <c r="E13" s="14"/>
      <c r="F13" s="33"/>
      <c r="G13" s="15"/>
      <c r="H13" s="15"/>
      <c r="I13" s="15"/>
      <c r="J13" s="15"/>
      <c r="K13" s="15"/>
      <c r="L13" s="578" t="str">
        <f t="shared" si="0"/>
        <v/>
      </c>
      <c r="M13" s="13"/>
      <c r="N13" s="5" t="s">
        <v>1818</v>
      </c>
    </row>
    <row r="14" spans="1:14">
      <c r="A14" s="12" t="str">
        <f t="shared" si="1"/>
        <v/>
      </c>
      <c r="B14" s="13"/>
      <c r="C14" s="13"/>
      <c r="D14" s="12"/>
      <c r="E14" s="14"/>
      <c r="F14" s="33"/>
      <c r="G14" s="15"/>
      <c r="H14" s="15"/>
      <c r="I14" s="15"/>
      <c r="J14" s="15"/>
      <c r="K14" s="15"/>
      <c r="L14" s="578" t="str">
        <f t="shared" si="0"/>
        <v/>
      </c>
      <c r="M14" s="13"/>
      <c r="N14" s="5" t="s">
        <v>1819</v>
      </c>
    </row>
    <row r="15" spans="1:14">
      <c r="A15" s="12" t="str">
        <f t="shared" si="1"/>
        <v/>
      </c>
      <c r="B15" s="13"/>
      <c r="C15" s="13"/>
      <c r="D15" s="12"/>
      <c r="E15" s="14"/>
      <c r="F15" s="33"/>
      <c r="G15" s="15"/>
      <c r="H15" s="15"/>
      <c r="I15" s="15"/>
      <c r="J15" s="15"/>
      <c r="K15" s="15"/>
      <c r="L15" s="578" t="str">
        <f t="shared" si="0"/>
        <v/>
      </c>
      <c r="M15" s="13"/>
      <c r="N15" s="5" t="s">
        <v>1820</v>
      </c>
    </row>
    <row r="16" spans="1:14">
      <c r="A16" s="12" t="str">
        <f t="shared" si="1"/>
        <v/>
      </c>
      <c r="B16" s="13"/>
      <c r="C16" s="13"/>
      <c r="D16" s="12"/>
      <c r="E16" s="14"/>
      <c r="F16" s="33"/>
      <c r="G16" s="15"/>
      <c r="H16" s="15"/>
      <c r="I16" s="15"/>
      <c r="J16" s="15"/>
      <c r="K16" s="15"/>
      <c r="L16" s="578" t="str">
        <f t="shared" si="0"/>
        <v/>
      </c>
      <c r="M16" s="13"/>
      <c r="N16" s="5" t="s">
        <v>1821</v>
      </c>
    </row>
    <row r="17" spans="1:14">
      <c r="A17" s="12" t="str">
        <f t="shared" si="1"/>
        <v/>
      </c>
      <c r="B17" s="13"/>
      <c r="C17" s="13"/>
      <c r="D17" s="12"/>
      <c r="E17" s="14"/>
      <c r="F17" s="33"/>
      <c r="G17" s="15"/>
      <c r="H17" s="15"/>
      <c r="I17" s="15"/>
      <c r="J17" s="15"/>
      <c r="K17" s="15"/>
      <c r="L17" s="578" t="str">
        <f t="shared" si="0"/>
        <v/>
      </c>
      <c r="M17" s="13"/>
      <c r="N17" s="5" t="s">
        <v>1822</v>
      </c>
    </row>
    <row r="18" spans="1:14">
      <c r="A18" s="12" t="str">
        <f t="shared" si="1"/>
        <v/>
      </c>
      <c r="B18" s="13"/>
      <c r="C18" s="13"/>
      <c r="D18" s="12"/>
      <c r="E18" s="14"/>
      <c r="F18" s="33"/>
      <c r="G18" s="15"/>
      <c r="H18" s="15"/>
      <c r="I18" s="15"/>
      <c r="J18" s="15"/>
      <c r="K18" s="15"/>
      <c r="L18" s="578" t="str">
        <f t="shared" si="0"/>
        <v/>
      </c>
      <c r="M18" s="13"/>
      <c r="N18" s="5" t="s">
        <v>1823</v>
      </c>
    </row>
    <row r="19" spans="1:14">
      <c r="A19" s="12" t="str">
        <f t="shared" si="1"/>
        <v/>
      </c>
      <c r="B19" s="13"/>
      <c r="C19" s="13"/>
      <c r="D19" s="12"/>
      <c r="E19" s="14"/>
      <c r="F19" s="33"/>
      <c r="G19" s="15"/>
      <c r="H19" s="15"/>
      <c r="I19" s="15"/>
      <c r="J19" s="15"/>
      <c r="K19" s="15"/>
      <c r="L19" s="578" t="str">
        <f t="shared" si="0"/>
        <v/>
      </c>
      <c r="M19" s="13"/>
      <c r="N19" s="5" t="s">
        <v>1824</v>
      </c>
    </row>
    <row r="20" spans="1:14">
      <c r="A20" s="12" t="str">
        <f t="shared" si="1"/>
        <v/>
      </c>
      <c r="B20" s="13"/>
      <c r="C20" s="13"/>
      <c r="D20" s="12"/>
      <c r="E20" s="14"/>
      <c r="F20" s="33"/>
      <c r="G20" s="15"/>
      <c r="H20" s="15"/>
      <c r="I20" s="15"/>
      <c r="J20" s="15"/>
      <c r="K20" s="15"/>
      <c r="L20" s="578" t="str">
        <f t="shared" si="0"/>
        <v/>
      </c>
      <c r="M20" s="13"/>
      <c r="N20" s="5" t="s">
        <v>1825</v>
      </c>
    </row>
    <row r="21" spans="1:14">
      <c r="A21" s="12" t="str">
        <f t="shared" si="1"/>
        <v/>
      </c>
      <c r="B21" s="13"/>
      <c r="C21" s="13"/>
      <c r="D21" s="12"/>
      <c r="E21" s="14"/>
      <c r="F21" s="33"/>
      <c r="G21" s="15"/>
      <c r="H21" s="15"/>
      <c r="I21" s="15"/>
      <c r="J21" s="15"/>
      <c r="K21" s="15"/>
      <c r="L21" s="578" t="str">
        <f t="shared" si="0"/>
        <v/>
      </c>
      <c r="M21" s="13"/>
      <c r="N21" s="5" t="s">
        <v>1826</v>
      </c>
    </row>
    <row r="22" spans="1:14">
      <c r="A22" s="12" t="str">
        <f t="shared" si="1"/>
        <v/>
      </c>
      <c r="B22" s="13"/>
      <c r="C22" s="13"/>
      <c r="D22" s="12"/>
      <c r="E22" s="14"/>
      <c r="F22" s="33"/>
      <c r="G22" s="15"/>
      <c r="H22" s="15"/>
      <c r="I22" s="15"/>
      <c r="J22" s="15"/>
      <c r="K22" s="15"/>
      <c r="L22" s="578" t="str">
        <f t="shared" si="0"/>
        <v/>
      </c>
      <c r="M22" s="13"/>
      <c r="N22" s="5" t="s">
        <v>1827</v>
      </c>
    </row>
    <row r="23" spans="1:14">
      <c r="A23" s="12" t="str">
        <f t="shared" si="1"/>
        <v/>
      </c>
      <c r="B23" s="13"/>
      <c r="C23" s="13"/>
      <c r="D23" s="12"/>
      <c r="E23" s="14"/>
      <c r="F23" s="33"/>
      <c r="G23" s="15"/>
      <c r="H23" s="15"/>
      <c r="I23" s="15"/>
      <c r="J23" s="15"/>
      <c r="K23" s="15"/>
      <c r="L23" s="578" t="str">
        <f t="shared" si="0"/>
        <v/>
      </c>
      <c r="M23" s="13"/>
      <c r="N23" s="5" t="s">
        <v>1828</v>
      </c>
    </row>
    <row r="24" spans="1:14">
      <c r="A24" s="12" t="str">
        <f t="shared" si="1"/>
        <v/>
      </c>
      <c r="B24" s="13"/>
      <c r="C24" s="13"/>
      <c r="D24" s="12"/>
      <c r="E24" s="14"/>
      <c r="F24" s="33"/>
      <c r="G24" s="15"/>
      <c r="H24" s="15"/>
      <c r="I24" s="15"/>
      <c r="J24" s="15"/>
      <c r="K24" s="15"/>
      <c r="L24" s="578" t="str">
        <f t="shared" si="0"/>
        <v/>
      </c>
      <c r="M24" s="13"/>
      <c r="N24" s="5" t="s">
        <v>1829</v>
      </c>
    </row>
    <row r="25" spans="1:13">
      <c r="A25" s="12" t="s">
        <v>1830</v>
      </c>
      <c r="B25" s="13"/>
      <c r="C25" s="13"/>
      <c r="D25" s="12"/>
      <c r="E25" s="14"/>
      <c r="F25" s="33"/>
      <c r="G25" s="15" t="s">
        <v>517</v>
      </c>
      <c r="H25" s="15"/>
      <c r="I25" s="15">
        <f>SUM(I7:I24)</f>
        <v>0</v>
      </c>
      <c r="J25" s="15">
        <f>SUM(J7:J24)</f>
        <v>0</v>
      </c>
      <c r="K25" s="15">
        <f>SUM(K7:K24)</f>
        <v>0</v>
      </c>
      <c r="L25" s="578" t="str">
        <f t="shared" si="0"/>
        <v/>
      </c>
      <c r="M25" s="13"/>
    </row>
    <row r="26" spans="1:13">
      <c r="A26" s="12" t="s">
        <v>1831</v>
      </c>
      <c r="B26" s="13"/>
      <c r="C26" s="13"/>
      <c r="D26" s="12"/>
      <c r="E26" s="14"/>
      <c r="F26" s="33"/>
      <c r="G26" s="15" t="s">
        <v>517</v>
      </c>
      <c r="H26" s="15"/>
      <c r="I26" s="15">
        <f>J25</f>
        <v>0</v>
      </c>
      <c r="J26" s="15"/>
      <c r="K26" s="15"/>
      <c r="L26" s="578" t="str">
        <f t="shared" si="0"/>
        <v/>
      </c>
      <c r="M26" s="13"/>
    </row>
    <row r="27" customHeight="1" spans="1:13">
      <c r="A27" s="24" t="s">
        <v>1832</v>
      </c>
      <c r="B27" s="25"/>
      <c r="C27" s="28"/>
      <c r="D27" s="28"/>
      <c r="E27" s="28"/>
      <c r="F27" s="32"/>
      <c r="G27" s="32" t="s">
        <v>517</v>
      </c>
      <c r="H27" s="28"/>
      <c r="I27" s="27">
        <f>I25-I26</f>
        <v>0</v>
      </c>
      <c r="J27" s="27"/>
      <c r="K27" s="32">
        <f>K25</f>
        <v>0</v>
      </c>
      <c r="L27" s="578" t="str">
        <f t="shared" si="0"/>
        <v/>
      </c>
      <c r="M27" s="28"/>
    </row>
    <row r="28" customHeight="1" spans="1:14">
      <c r="A28" s="3" t="str">
        <f>基本信息输入表!$K$6&amp;"填表人："&amp;基本信息输入表!$M$44</f>
        <v>被评估单位填表人：阎丽红</v>
      </c>
      <c r="K28" s="3" t="str">
        <f>"评估人员："&amp;基本信息输入表!$Q$44</f>
        <v>评估人员：孙艳平</v>
      </c>
      <c r="N28" s="23" t="s">
        <v>439</v>
      </c>
    </row>
    <row r="29" customHeight="1" spans="1:1">
      <c r="A29" s="3" t="str">
        <f>"填表日期："&amp;YEAR(基本信息输入表!$O$44)&amp;"年"&amp;MONTH(基本信息输入表!$O$44)&amp;"月"&amp;DAY(基本信息输入表!$O$44)&amp;"日"</f>
        <v>填表日期：2020年4月25日</v>
      </c>
    </row>
  </sheetData>
  <mergeCells count="18">
    <mergeCell ref="A2:M2"/>
    <mergeCell ref="A3:M3"/>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 ref="M6:M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5"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9"/>
  <sheetViews>
    <sheetView showGridLines="0" workbookViewId="0">
      <selection activeCell="AA34" sqref="AA34"/>
    </sheetView>
  </sheetViews>
  <sheetFormatPr defaultColWidth="9" defaultRowHeight="15.75" customHeight="1"/>
  <cols>
    <col min="1" max="1" width="4.25" style="3" customWidth="1"/>
    <col min="2" max="2" width="17.25" style="3" customWidth="1"/>
    <col min="3" max="3" width="8.25" style="3" customWidth="1"/>
    <col min="4" max="5" width="8" style="3" customWidth="1"/>
    <col min="6" max="6" width="6.375" style="3" customWidth="1"/>
    <col min="7" max="7" width="9.375" style="3" customWidth="1"/>
    <col min="8" max="8" width="11.375" style="3" customWidth="1"/>
    <col min="9" max="9" width="8" style="3" customWidth="1"/>
    <col min="10" max="10" width="15" style="3" customWidth="1"/>
    <col min="11" max="11" width="9.625" style="3" customWidth="1"/>
    <col min="12" max="12" width="7.75" style="3" customWidth="1"/>
    <col min="13" max="13" width="9.75" style="3" customWidth="1"/>
    <col min="14" max="14" width="9" style="5"/>
    <col min="15" max="16384" width="9" style="3"/>
  </cols>
  <sheetData>
    <row r="1" customHeight="1" spans="1:1">
      <c r="A1" s="2" t="s">
        <v>409</v>
      </c>
    </row>
    <row r="2" s="20" customFormat="1" ht="30" customHeight="1" spans="1:14">
      <c r="A2" s="4" t="s">
        <v>1833</v>
      </c>
      <c r="B2" s="4"/>
      <c r="C2" s="4"/>
      <c r="D2" s="4"/>
      <c r="E2" s="4"/>
      <c r="F2" s="4"/>
      <c r="G2" s="4"/>
      <c r="H2" s="4"/>
      <c r="I2" s="4"/>
      <c r="J2" s="4"/>
      <c r="K2" s="4"/>
      <c r="L2" s="4"/>
      <c r="M2" s="4"/>
      <c r="N2" s="21"/>
    </row>
    <row r="3" customHeight="1" spans="1:13">
      <c r="A3" s="5" t="str">
        <f>"评估基准日："&amp;TEXT(基本信息输入表!M7,"yyyy年mm月dd日")</f>
        <v>评估基准日：2020年03月31日</v>
      </c>
      <c r="B3" s="5"/>
      <c r="C3" s="5"/>
      <c r="D3" s="5"/>
      <c r="E3" s="5"/>
      <c r="F3" s="5"/>
      <c r="G3" s="5"/>
      <c r="H3" s="5"/>
      <c r="I3" s="5"/>
      <c r="J3" s="5"/>
      <c r="K3" s="5"/>
      <c r="L3" s="5"/>
      <c r="M3" s="5"/>
    </row>
    <row r="4" ht="14.1" customHeight="1" spans="1:13">
      <c r="A4" s="5"/>
      <c r="B4" s="5"/>
      <c r="C4" s="5"/>
      <c r="D4" s="5"/>
      <c r="E4" s="5"/>
      <c r="F4" s="5"/>
      <c r="G4" s="5"/>
      <c r="H4" s="5"/>
      <c r="I4" s="5"/>
      <c r="J4" s="5"/>
      <c r="K4" s="5"/>
      <c r="L4" s="5"/>
      <c r="M4" s="29" t="s">
        <v>1834</v>
      </c>
    </row>
    <row r="5" customHeight="1" spans="1:13">
      <c r="A5" s="3" t="str">
        <f>基本信息输入表!K6&amp;"："&amp;基本信息输入表!M6</f>
        <v>被评估单位：山西华润昌裕煤业有限公司</v>
      </c>
      <c r="M5" s="34" t="s">
        <v>587</v>
      </c>
    </row>
    <row r="6" s="5" customFormat="1" customHeight="1" spans="1:13">
      <c r="A6" s="8" t="s">
        <v>444</v>
      </c>
      <c r="B6" s="8" t="s">
        <v>638</v>
      </c>
      <c r="C6" s="8" t="s">
        <v>1835</v>
      </c>
      <c r="D6" s="8" t="s">
        <v>669</v>
      </c>
      <c r="E6" s="8" t="s">
        <v>670</v>
      </c>
      <c r="F6" s="8" t="s">
        <v>1836</v>
      </c>
      <c r="G6" s="8" t="s">
        <v>671</v>
      </c>
      <c r="H6" s="8" t="s">
        <v>1837</v>
      </c>
      <c r="I6" s="53" t="s">
        <v>414</v>
      </c>
      <c r="J6" s="596" t="s">
        <v>961</v>
      </c>
      <c r="K6" s="8" t="s">
        <v>415</v>
      </c>
      <c r="L6" s="8" t="s">
        <v>417</v>
      </c>
      <c r="M6" s="8" t="s">
        <v>577</v>
      </c>
    </row>
    <row r="7" spans="1:14">
      <c r="A7" s="597"/>
      <c r="B7" s="598"/>
      <c r="C7" s="598"/>
      <c r="D7" s="597"/>
      <c r="E7" s="426"/>
      <c r="F7" s="426"/>
      <c r="G7" s="597"/>
      <c r="H7" s="430"/>
      <c r="I7" s="430"/>
      <c r="J7" s="599"/>
      <c r="K7" s="430"/>
      <c r="L7" s="431" t="str">
        <f t="shared" ref="L7:L27" si="0">IF(I7-J7=0,"",(K7-I7+J7)/(I7-J7)*100)</f>
        <v/>
      </c>
      <c r="M7" s="598"/>
      <c r="N7" s="23" t="s">
        <v>592</v>
      </c>
    </row>
    <row r="8" spans="1:14">
      <c r="A8" s="12" t="str">
        <f>IF(B8="","",ROW()-7)</f>
        <v/>
      </c>
      <c r="B8" s="13"/>
      <c r="C8" s="13"/>
      <c r="D8" s="12"/>
      <c r="E8" s="14"/>
      <c r="F8" s="14"/>
      <c r="G8" s="12"/>
      <c r="H8" s="15"/>
      <c r="I8" s="15"/>
      <c r="J8" s="15"/>
      <c r="K8" s="15"/>
      <c r="L8" s="578" t="str">
        <f t="shared" si="0"/>
        <v/>
      </c>
      <c r="M8" s="13"/>
      <c r="N8" s="5" t="s">
        <v>1838</v>
      </c>
    </row>
    <row r="9" spans="1:14">
      <c r="A9" s="12" t="str">
        <f t="shared" ref="A9:A24" si="1">IF(B9="","",ROW()-7)</f>
        <v/>
      </c>
      <c r="B9" s="13"/>
      <c r="C9" s="13"/>
      <c r="D9" s="12"/>
      <c r="E9" s="14"/>
      <c r="F9" s="14"/>
      <c r="G9" s="12"/>
      <c r="H9" s="15"/>
      <c r="I9" s="15"/>
      <c r="J9" s="15"/>
      <c r="K9" s="15"/>
      <c r="L9" s="578" t="str">
        <f t="shared" si="0"/>
        <v/>
      </c>
      <c r="M9" s="13"/>
      <c r="N9" s="5" t="s">
        <v>1839</v>
      </c>
    </row>
    <row r="10" spans="1:14">
      <c r="A10" s="12" t="str">
        <f t="shared" si="1"/>
        <v/>
      </c>
      <c r="B10" s="13"/>
      <c r="C10" s="13"/>
      <c r="D10" s="12"/>
      <c r="E10" s="14"/>
      <c r="F10" s="14"/>
      <c r="G10" s="12"/>
      <c r="H10" s="15"/>
      <c r="I10" s="15"/>
      <c r="J10" s="15"/>
      <c r="K10" s="15"/>
      <c r="L10" s="578" t="str">
        <f t="shared" si="0"/>
        <v/>
      </c>
      <c r="M10" s="13"/>
      <c r="N10" s="5" t="s">
        <v>1840</v>
      </c>
    </row>
    <row r="11" spans="1:14">
      <c r="A11" s="12" t="str">
        <f t="shared" si="1"/>
        <v/>
      </c>
      <c r="B11" s="13"/>
      <c r="C11" s="13"/>
      <c r="D11" s="12"/>
      <c r="E11" s="14"/>
      <c r="F11" s="14"/>
      <c r="G11" s="12"/>
      <c r="H11" s="15"/>
      <c r="I11" s="15"/>
      <c r="J11" s="15"/>
      <c r="K11" s="15"/>
      <c r="L11" s="578" t="str">
        <f t="shared" si="0"/>
        <v/>
      </c>
      <c r="M11" s="13"/>
      <c r="N11" s="5" t="s">
        <v>1841</v>
      </c>
    </row>
    <row r="12" spans="1:14">
      <c r="A12" s="12" t="str">
        <f t="shared" si="1"/>
        <v/>
      </c>
      <c r="B12" s="13"/>
      <c r="C12" s="13"/>
      <c r="D12" s="12"/>
      <c r="E12" s="14"/>
      <c r="F12" s="14"/>
      <c r="G12" s="12"/>
      <c r="H12" s="15"/>
      <c r="I12" s="15"/>
      <c r="J12" s="15"/>
      <c r="K12" s="15"/>
      <c r="L12" s="578" t="str">
        <f t="shared" si="0"/>
        <v/>
      </c>
      <c r="M12" s="13"/>
      <c r="N12" s="5" t="s">
        <v>1842</v>
      </c>
    </row>
    <row r="13" spans="1:14">
      <c r="A13" s="12" t="str">
        <f t="shared" si="1"/>
        <v/>
      </c>
      <c r="B13" s="13"/>
      <c r="C13" s="13"/>
      <c r="D13" s="12"/>
      <c r="E13" s="14"/>
      <c r="F13" s="14"/>
      <c r="G13" s="12"/>
      <c r="H13" s="15"/>
      <c r="I13" s="15"/>
      <c r="J13" s="15"/>
      <c r="K13" s="15"/>
      <c r="L13" s="578" t="str">
        <f t="shared" si="0"/>
        <v/>
      </c>
      <c r="M13" s="13"/>
      <c r="N13" s="5" t="s">
        <v>1843</v>
      </c>
    </row>
    <row r="14" spans="1:14">
      <c r="A14" s="12" t="str">
        <f t="shared" si="1"/>
        <v/>
      </c>
      <c r="B14" s="13"/>
      <c r="C14" s="13"/>
      <c r="D14" s="12"/>
      <c r="E14" s="14"/>
      <c r="F14" s="14"/>
      <c r="G14" s="12"/>
      <c r="H14" s="15"/>
      <c r="I14" s="15"/>
      <c r="J14" s="15"/>
      <c r="K14" s="15"/>
      <c r="L14" s="578" t="str">
        <f t="shared" si="0"/>
        <v/>
      </c>
      <c r="M14" s="13"/>
      <c r="N14" s="5" t="s">
        <v>1844</v>
      </c>
    </row>
    <row r="15" spans="1:14">
      <c r="A15" s="12" t="str">
        <f t="shared" si="1"/>
        <v/>
      </c>
      <c r="B15" s="13"/>
      <c r="C15" s="13"/>
      <c r="D15" s="12"/>
      <c r="E15" s="14"/>
      <c r="F15" s="14"/>
      <c r="G15" s="12"/>
      <c r="H15" s="15"/>
      <c r="I15" s="15"/>
      <c r="J15" s="15"/>
      <c r="K15" s="15"/>
      <c r="L15" s="578" t="str">
        <f t="shared" si="0"/>
        <v/>
      </c>
      <c r="M15" s="13"/>
      <c r="N15" s="5" t="s">
        <v>1845</v>
      </c>
    </row>
    <row r="16" spans="1:14">
      <c r="A16" s="12" t="str">
        <f t="shared" si="1"/>
        <v/>
      </c>
      <c r="B16" s="13"/>
      <c r="C16" s="13"/>
      <c r="D16" s="12"/>
      <c r="E16" s="14"/>
      <c r="F16" s="14"/>
      <c r="G16" s="12"/>
      <c r="H16" s="15"/>
      <c r="I16" s="15"/>
      <c r="J16" s="15"/>
      <c r="K16" s="15"/>
      <c r="L16" s="578" t="str">
        <f t="shared" si="0"/>
        <v/>
      </c>
      <c r="M16" s="13"/>
      <c r="N16" s="5" t="s">
        <v>1846</v>
      </c>
    </row>
    <row r="17" spans="1:14">
      <c r="A17" s="12" t="str">
        <f t="shared" si="1"/>
        <v/>
      </c>
      <c r="B17" s="13"/>
      <c r="C17" s="13"/>
      <c r="D17" s="12"/>
      <c r="E17" s="14"/>
      <c r="F17" s="14"/>
      <c r="G17" s="12"/>
      <c r="H17" s="15"/>
      <c r="I17" s="15"/>
      <c r="J17" s="15"/>
      <c r="K17" s="15"/>
      <c r="L17" s="578" t="str">
        <f t="shared" si="0"/>
        <v/>
      </c>
      <c r="M17" s="13"/>
      <c r="N17" s="5" t="s">
        <v>1847</v>
      </c>
    </row>
    <row r="18" spans="1:14">
      <c r="A18" s="12" t="str">
        <f t="shared" si="1"/>
        <v/>
      </c>
      <c r="B18" s="13"/>
      <c r="C18" s="13"/>
      <c r="D18" s="12"/>
      <c r="E18" s="14"/>
      <c r="F18" s="14"/>
      <c r="G18" s="12"/>
      <c r="H18" s="15"/>
      <c r="I18" s="15"/>
      <c r="J18" s="15"/>
      <c r="K18" s="15"/>
      <c r="L18" s="578" t="str">
        <f t="shared" si="0"/>
        <v/>
      </c>
      <c r="M18" s="13"/>
      <c r="N18" s="5" t="s">
        <v>1848</v>
      </c>
    </row>
    <row r="19" spans="1:14">
      <c r="A19" s="12" t="str">
        <f t="shared" si="1"/>
        <v/>
      </c>
      <c r="B19" s="13"/>
      <c r="C19" s="13"/>
      <c r="D19" s="12"/>
      <c r="E19" s="14"/>
      <c r="F19" s="14"/>
      <c r="G19" s="12"/>
      <c r="H19" s="15"/>
      <c r="I19" s="15"/>
      <c r="J19" s="15"/>
      <c r="K19" s="15"/>
      <c r="L19" s="578" t="str">
        <f t="shared" si="0"/>
        <v/>
      </c>
      <c r="M19" s="13"/>
      <c r="N19" s="5" t="s">
        <v>1849</v>
      </c>
    </row>
    <row r="20" spans="1:14">
      <c r="A20" s="12" t="str">
        <f t="shared" si="1"/>
        <v/>
      </c>
      <c r="B20" s="13"/>
      <c r="C20" s="13"/>
      <c r="D20" s="12"/>
      <c r="E20" s="14"/>
      <c r="F20" s="14"/>
      <c r="G20" s="12"/>
      <c r="H20" s="15"/>
      <c r="I20" s="15"/>
      <c r="J20" s="15"/>
      <c r="K20" s="15"/>
      <c r="L20" s="578" t="str">
        <f t="shared" si="0"/>
        <v/>
      </c>
      <c r="M20" s="13"/>
      <c r="N20" s="5" t="s">
        <v>1850</v>
      </c>
    </row>
    <row r="21" spans="1:14">
      <c r="A21" s="12" t="str">
        <f t="shared" si="1"/>
        <v/>
      </c>
      <c r="B21" s="13"/>
      <c r="C21" s="13"/>
      <c r="D21" s="12"/>
      <c r="E21" s="14"/>
      <c r="F21" s="14"/>
      <c r="G21" s="12"/>
      <c r="H21" s="15"/>
      <c r="I21" s="15"/>
      <c r="J21" s="15"/>
      <c r="K21" s="15"/>
      <c r="L21" s="578" t="str">
        <f t="shared" si="0"/>
        <v/>
      </c>
      <c r="M21" s="13"/>
      <c r="N21" s="5" t="s">
        <v>1851</v>
      </c>
    </row>
    <row r="22" spans="1:14">
      <c r="A22" s="12" t="str">
        <f t="shared" si="1"/>
        <v/>
      </c>
      <c r="B22" s="13"/>
      <c r="C22" s="13"/>
      <c r="D22" s="12"/>
      <c r="E22" s="14"/>
      <c r="F22" s="14"/>
      <c r="G22" s="12"/>
      <c r="H22" s="15"/>
      <c r="I22" s="15"/>
      <c r="J22" s="15"/>
      <c r="K22" s="15"/>
      <c r="L22" s="578" t="str">
        <f t="shared" si="0"/>
        <v/>
      </c>
      <c r="M22" s="13"/>
      <c r="N22" s="5" t="s">
        <v>1852</v>
      </c>
    </row>
    <row r="23" spans="1:14">
      <c r="A23" s="12" t="str">
        <f t="shared" si="1"/>
        <v/>
      </c>
      <c r="B23" s="13"/>
      <c r="C23" s="13"/>
      <c r="D23" s="12"/>
      <c r="E23" s="14"/>
      <c r="F23" s="14"/>
      <c r="G23" s="12"/>
      <c r="H23" s="15"/>
      <c r="I23" s="15"/>
      <c r="J23" s="15"/>
      <c r="K23" s="15"/>
      <c r="L23" s="578" t="str">
        <f t="shared" si="0"/>
        <v/>
      </c>
      <c r="M23" s="13"/>
      <c r="N23" s="5" t="s">
        <v>1853</v>
      </c>
    </row>
    <row r="24" spans="1:14">
      <c r="A24" s="12" t="str">
        <f t="shared" si="1"/>
        <v/>
      </c>
      <c r="B24" s="13"/>
      <c r="C24" s="13"/>
      <c r="D24" s="12"/>
      <c r="E24" s="14"/>
      <c r="F24" s="14"/>
      <c r="G24" s="12"/>
      <c r="H24" s="15"/>
      <c r="I24" s="15"/>
      <c r="J24" s="15"/>
      <c r="K24" s="15"/>
      <c r="L24" s="578" t="str">
        <f t="shared" si="0"/>
        <v/>
      </c>
      <c r="M24" s="13"/>
      <c r="N24" s="5" t="s">
        <v>1854</v>
      </c>
    </row>
    <row r="25" spans="1:13">
      <c r="A25" s="12" t="s">
        <v>1830</v>
      </c>
      <c r="B25" s="13"/>
      <c r="C25" s="13"/>
      <c r="D25" s="12"/>
      <c r="E25" s="14"/>
      <c r="F25" s="14"/>
      <c r="G25" s="12" t="s">
        <v>517</v>
      </c>
      <c r="H25" s="15"/>
      <c r="I25" s="15">
        <f>SUM(I8:I24)</f>
        <v>0</v>
      </c>
      <c r="J25" s="15">
        <f>SUM(J8:J24)</f>
        <v>0</v>
      </c>
      <c r="K25" s="15">
        <f>SUM(K8:K24)</f>
        <v>0</v>
      </c>
      <c r="L25" s="578" t="str">
        <f t="shared" si="0"/>
        <v/>
      </c>
      <c r="M25" s="13"/>
    </row>
    <row r="26" spans="1:13">
      <c r="A26" s="12" t="s">
        <v>1831</v>
      </c>
      <c r="B26" s="13"/>
      <c r="C26" s="13"/>
      <c r="D26" s="12"/>
      <c r="E26" s="14"/>
      <c r="F26" s="14"/>
      <c r="G26" s="12" t="s">
        <v>517</v>
      </c>
      <c r="H26" s="15"/>
      <c r="I26" s="15">
        <f>J25</f>
        <v>0</v>
      </c>
      <c r="J26" s="15"/>
      <c r="K26" s="15"/>
      <c r="L26" s="578" t="str">
        <f t="shared" si="0"/>
        <v/>
      </c>
      <c r="M26" s="13"/>
    </row>
    <row r="27" customHeight="1" spans="1:13">
      <c r="A27" s="24" t="s">
        <v>1832</v>
      </c>
      <c r="B27" s="25"/>
      <c r="C27" s="27"/>
      <c r="D27" s="27"/>
      <c r="E27" s="32"/>
      <c r="F27" s="32"/>
      <c r="G27" s="32" t="s">
        <v>517</v>
      </c>
      <c r="H27" s="28"/>
      <c r="I27" s="27">
        <f>I25-I26</f>
        <v>0</v>
      </c>
      <c r="J27" s="27"/>
      <c r="K27" s="32">
        <f>K25</f>
        <v>0</v>
      </c>
      <c r="L27" s="578" t="str">
        <f t="shared" si="0"/>
        <v/>
      </c>
      <c r="M27" s="28"/>
    </row>
    <row r="28" customHeight="1" spans="1:14">
      <c r="A28" s="3" t="str">
        <f>基本信息输入表!$K$6&amp;"填表人："&amp;基本信息输入表!$M$45</f>
        <v>被评估单位填表人：阎丽红</v>
      </c>
      <c r="K28" s="3" t="str">
        <f>"评估人员："&amp;基本信息输入表!$Q$45</f>
        <v>评估人员：孙艳平</v>
      </c>
      <c r="N28" s="23" t="s">
        <v>439</v>
      </c>
    </row>
    <row r="29" customHeight="1" spans="1:1">
      <c r="A29" s="3" t="str">
        <f>"填表日期："&amp;YEAR(基本信息输入表!$O$45)&amp;"年"&amp;MONTH(基本信息输入表!$O$45)&amp;"月"&amp;DAY(基本信息输入表!$O$45)&amp;"日"</f>
        <v>填表日期：2020年4月25日</v>
      </c>
    </row>
  </sheetData>
  <mergeCells count="18">
    <mergeCell ref="A2:M2"/>
    <mergeCell ref="A3:M3"/>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 ref="M6:M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4"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0"/>
  <sheetViews>
    <sheetView showGridLines="0" workbookViewId="0">
      <selection activeCell="AA34" sqref="AA34"/>
    </sheetView>
  </sheetViews>
  <sheetFormatPr defaultColWidth="9" defaultRowHeight="15.75" customHeight="1"/>
  <cols>
    <col min="1" max="1" width="5.625" style="3" customWidth="1"/>
    <col min="2" max="2" width="15.125" style="3" customWidth="1"/>
    <col min="3" max="4" width="11.375" style="3" customWidth="1"/>
    <col min="5" max="6" width="8" style="3" customWidth="1"/>
    <col min="7" max="7" width="9.625" style="3" customWidth="1"/>
    <col min="8" max="8" width="6.875" style="3" customWidth="1"/>
    <col min="9" max="9" width="8" style="3" customWidth="1"/>
    <col min="10" max="10" width="15" style="3" customWidth="1"/>
    <col min="11" max="11" width="9.625" style="3" customWidth="1"/>
    <col min="12" max="12" width="7.75" style="3" customWidth="1"/>
    <col min="13" max="13" width="9" style="3"/>
    <col min="14" max="14" width="9" style="5"/>
    <col min="15" max="16384" width="9" style="3"/>
  </cols>
  <sheetData>
    <row r="1" customHeight="1" spans="1:1">
      <c r="A1" s="2" t="s">
        <v>409</v>
      </c>
    </row>
    <row r="2" s="20" customFormat="1" ht="30" customHeight="1" spans="1:14">
      <c r="A2" s="4" t="s">
        <v>1855</v>
      </c>
      <c r="B2" s="4"/>
      <c r="C2" s="4"/>
      <c r="D2" s="4"/>
      <c r="E2" s="4"/>
      <c r="F2" s="4"/>
      <c r="G2" s="4"/>
      <c r="H2" s="4"/>
      <c r="I2" s="4"/>
      <c r="J2" s="4"/>
      <c r="K2" s="4"/>
      <c r="L2" s="4"/>
      <c r="M2" s="4"/>
      <c r="N2" s="21"/>
    </row>
    <row r="3" customHeight="1" spans="1:13">
      <c r="A3" s="5" t="str">
        <f>"评估基准日："&amp;TEXT(基本信息输入表!M7,"yyyy年mm月dd日")</f>
        <v>评估基准日：2020年03月31日</v>
      </c>
      <c r="B3" s="5"/>
      <c r="C3" s="5"/>
      <c r="D3" s="5"/>
      <c r="E3" s="5"/>
      <c r="F3" s="5"/>
      <c r="G3" s="5"/>
      <c r="H3" s="5"/>
      <c r="I3" s="5"/>
      <c r="J3" s="5"/>
      <c r="K3" s="5"/>
      <c r="L3" s="5"/>
      <c r="M3" s="5"/>
    </row>
    <row r="4" ht="14.1" customHeight="1" spans="1:13">
      <c r="A4" s="5"/>
      <c r="B4" s="5"/>
      <c r="C4" s="5"/>
      <c r="D4" s="5"/>
      <c r="E4" s="5"/>
      <c r="F4" s="5"/>
      <c r="G4" s="5"/>
      <c r="H4" s="5"/>
      <c r="I4" s="5"/>
      <c r="J4" s="5"/>
      <c r="K4" s="5"/>
      <c r="L4" s="5"/>
      <c r="M4" s="29" t="s">
        <v>1856</v>
      </c>
    </row>
    <row r="5" customHeight="1" spans="1:13">
      <c r="A5" s="3" t="str">
        <f>基本信息输入表!K6&amp;"："&amp;基本信息输入表!M6</f>
        <v>被评估单位：山西华润昌裕煤业有限公司</v>
      </c>
      <c r="M5" s="34" t="s">
        <v>587</v>
      </c>
    </row>
    <row r="6" s="5" customFormat="1" customHeight="1" spans="1:13">
      <c r="A6" s="53" t="s">
        <v>444</v>
      </c>
      <c r="B6" s="53" t="s">
        <v>638</v>
      </c>
      <c r="C6" s="53" t="s">
        <v>1857</v>
      </c>
      <c r="D6" s="53" t="s">
        <v>1858</v>
      </c>
      <c r="E6" s="53" t="s">
        <v>641</v>
      </c>
      <c r="F6" s="53" t="s">
        <v>1859</v>
      </c>
      <c r="G6" s="53" t="s">
        <v>1811</v>
      </c>
      <c r="H6" s="53" t="s">
        <v>672</v>
      </c>
      <c r="I6" s="53" t="s">
        <v>414</v>
      </c>
      <c r="J6" s="596" t="s">
        <v>961</v>
      </c>
      <c r="K6" s="8" t="s">
        <v>415</v>
      </c>
      <c r="L6" s="8" t="s">
        <v>417</v>
      </c>
      <c r="M6" s="8" t="s">
        <v>577</v>
      </c>
    </row>
    <row r="7" spans="1:14">
      <c r="A7" s="423"/>
      <c r="B7" s="425"/>
      <c r="C7" s="425"/>
      <c r="D7" s="423"/>
      <c r="E7" s="426"/>
      <c r="F7" s="429"/>
      <c r="G7" s="430"/>
      <c r="H7" s="430"/>
      <c r="I7" s="430"/>
      <c r="J7" s="599"/>
      <c r="K7" s="430"/>
      <c r="L7" s="431"/>
      <c r="M7" s="598"/>
      <c r="N7" s="23" t="s">
        <v>592</v>
      </c>
    </row>
    <row r="8" spans="1:14">
      <c r="A8" s="12" t="str">
        <f>IF(B8="","",ROW()-7)</f>
        <v/>
      </c>
      <c r="B8" s="13"/>
      <c r="C8" s="13"/>
      <c r="D8" s="12"/>
      <c r="E8" s="14"/>
      <c r="F8" s="33"/>
      <c r="G8" s="15"/>
      <c r="H8" s="15"/>
      <c r="I8" s="15"/>
      <c r="J8" s="15"/>
      <c r="K8" s="15"/>
      <c r="L8" s="578" t="str">
        <f t="shared" ref="L8:L27" si="0">IF(I8-J8=0,"",(K8-I8+J8)/(I8-J8)*100)</f>
        <v/>
      </c>
      <c r="M8" s="13"/>
      <c r="N8" s="5" t="s">
        <v>1860</v>
      </c>
    </row>
    <row r="9" spans="1:14">
      <c r="A9" s="12" t="str">
        <f t="shared" ref="A9:A24" si="1">IF(B9="","",ROW()-7)</f>
        <v/>
      </c>
      <c r="B9" s="13"/>
      <c r="C9" s="13"/>
      <c r="D9" s="12"/>
      <c r="E9" s="14"/>
      <c r="F9" s="33"/>
      <c r="G9" s="15"/>
      <c r="H9" s="15"/>
      <c r="I9" s="15"/>
      <c r="J9" s="15"/>
      <c r="K9" s="15"/>
      <c r="L9" s="578" t="str">
        <f t="shared" si="0"/>
        <v/>
      </c>
      <c r="M9" s="13"/>
      <c r="N9" s="5" t="s">
        <v>1861</v>
      </c>
    </row>
    <row r="10" spans="1:14">
      <c r="A10" s="12" t="str">
        <f t="shared" si="1"/>
        <v/>
      </c>
      <c r="B10" s="13"/>
      <c r="C10" s="13"/>
      <c r="D10" s="12"/>
      <c r="E10" s="14"/>
      <c r="F10" s="33"/>
      <c r="G10" s="15"/>
      <c r="H10" s="15"/>
      <c r="I10" s="15"/>
      <c r="J10" s="15"/>
      <c r="K10" s="15"/>
      <c r="L10" s="578" t="str">
        <f t="shared" si="0"/>
        <v/>
      </c>
      <c r="M10" s="13"/>
      <c r="N10" s="5" t="s">
        <v>1862</v>
      </c>
    </row>
    <row r="11" spans="1:14">
      <c r="A11" s="12" t="str">
        <f t="shared" si="1"/>
        <v/>
      </c>
      <c r="B11" s="13"/>
      <c r="C11" s="13"/>
      <c r="D11" s="12"/>
      <c r="E11" s="14"/>
      <c r="F11" s="33"/>
      <c r="G11" s="15"/>
      <c r="H11" s="15"/>
      <c r="I11" s="15"/>
      <c r="J11" s="15"/>
      <c r="K11" s="15"/>
      <c r="L11" s="578" t="str">
        <f t="shared" si="0"/>
        <v/>
      </c>
      <c r="M11" s="13"/>
      <c r="N11" s="5" t="s">
        <v>1863</v>
      </c>
    </row>
    <row r="12" spans="1:14">
      <c r="A12" s="12" t="str">
        <f t="shared" si="1"/>
        <v/>
      </c>
      <c r="B12" s="13"/>
      <c r="C12" s="13"/>
      <c r="D12" s="12"/>
      <c r="E12" s="14"/>
      <c r="F12" s="33"/>
      <c r="G12" s="15"/>
      <c r="H12" s="15"/>
      <c r="I12" s="15"/>
      <c r="J12" s="15"/>
      <c r="K12" s="15"/>
      <c r="L12" s="578" t="str">
        <f t="shared" si="0"/>
        <v/>
      </c>
      <c r="M12" s="13"/>
      <c r="N12" s="5" t="s">
        <v>1864</v>
      </c>
    </row>
    <row r="13" spans="1:14">
      <c r="A13" s="12" t="str">
        <f t="shared" si="1"/>
        <v/>
      </c>
      <c r="B13" s="13"/>
      <c r="C13" s="13"/>
      <c r="D13" s="12"/>
      <c r="E13" s="14"/>
      <c r="F13" s="33"/>
      <c r="G13" s="15"/>
      <c r="H13" s="15"/>
      <c r="I13" s="15"/>
      <c r="J13" s="15"/>
      <c r="K13" s="15"/>
      <c r="L13" s="578" t="str">
        <f t="shared" si="0"/>
        <v/>
      </c>
      <c r="M13" s="13"/>
      <c r="N13" s="5" t="s">
        <v>1865</v>
      </c>
    </row>
    <row r="14" spans="1:14">
      <c r="A14" s="12" t="str">
        <f t="shared" si="1"/>
        <v/>
      </c>
      <c r="B14" s="13"/>
      <c r="C14" s="13"/>
      <c r="D14" s="12"/>
      <c r="E14" s="14"/>
      <c r="F14" s="33"/>
      <c r="G14" s="15"/>
      <c r="H14" s="15"/>
      <c r="I14" s="15"/>
      <c r="J14" s="15"/>
      <c r="K14" s="15"/>
      <c r="L14" s="578" t="str">
        <f t="shared" si="0"/>
        <v/>
      </c>
      <c r="M14" s="13"/>
      <c r="N14" s="5" t="s">
        <v>1866</v>
      </c>
    </row>
    <row r="15" spans="1:14">
      <c r="A15" s="12" t="str">
        <f t="shared" si="1"/>
        <v/>
      </c>
      <c r="B15" s="13"/>
      <c r="C15" s="13"/>
      <c r="D15" s="12"/>
      <c r="E15" s="14"/>
      <c r="F15" s="33"/>
      <c r="G15" s="15"/>
      <c r="H15" s="15"/>
      <c r="I15" s="15"/>
      <c r="J15" s="15"/>
      <c r="K15" s="15"/>
      <c r="L15" s="578" t="str">
        <f t="shared" si="0"/>
        <v/>
      </c>
      <c r="M15" s="13"/>
      <c r="N15" s="5" t="s">
        <v>1867</v>
      </c>
    </row>
    <row r="16" spans="1:14">
      <c r="A16" s="12" t="str">
        <f t="shared" si="1"/>
        <v/>
      </c>
      <c r="B16" s="13"/>
      <c r="C16" s="13"/>
      <c r="D16" s="12"/>
      <c r="E16" s="14"/>
      <c r="F16" s="33"/>
      <c r="G16" s="15"/>
      <c r="H16" s="15"/>
      <c r="I16" s="15"/>
      <c r="J16" s="15"/>
      <c r="K16" s="15"/>
      <c r="L16" s="578" t="str">
        <f t="shared" si="0"/>
        <v/>
      </c>
      <c r="M16" s="13"/>
      <c r="N16" s="5" t="s">
        <v>1868</v>
      </c>
    </row>
    <row r="17" spans="1:14">
      <c r="A17" s="12" t="str">
        <f t="shared" si="1"/>
        <v/>
      </c>
      <c r="B17" s="13"/>
      <c r="C17" s="13"/>
      <c r="D17" s="12"/>
      <c r="E17" s="14"/>
      <c r="F17" s="33"/>
      <c r="G17" s="15"/>
      <c r="H17" s="15"/>
      <c r="I17" s="15"/>
      <c r="J17" s="15"/>
      <c r="K17" s="15"/>
      <c r="L17" s="578" t="str">
        <f t="shared" si="0"/>
        <v/>
      </c>
      <c r="M17" s="13"/>
      <c r="N17" s="5" t="s">
        <v>1869</v>
      </c>
    </row>
    <row r="18" spans="1:14">
      <c r="A18" s="12" t="str">
        <f t="shared" si="1"/>
        <v/>
      </c>
      <c r="B18" s="13"/>
      <c r="C18" s="13"/>
      <c r="D18" s="12"/>
      <c r="E18" s="14"/>
      <c r="F18" s="33"/>
      <c r="G18" s="15"/>
      <c r="H18" s="15"/>
      <c r="I18" s="15"/>
      <c r="J18" s="15"/>
      <c r="K18" s="15"/>
      <c r="L18" s="578" t="str">
        <f t="shared" si="0"/>
        <v/>
      </c>
      <c r="M18" s="13"/>
      <c r="N18" s="5" t="s">
        <v>1870</v>
      </c>
    </row>
    <row r="19" spans="1:14">
      <c r="A19" s="12" t="str">
        <f t="shared" si="1"/>
        <v/>
      </c>
      <c r="B19" s="13"/>
      <c r="C19" s="13"/>
      <c r="D19" s="12"/>
      <c r="E19" s="14"/>
      <c r="F19" s="33"/>
      <c r="G19" s="15"/>
      <c r="H19" s="15"/>
      <c r="I19" s="15"/>
      <c r="J19" s="15"/>
      <c r="K19" s="15"/>
      <c r="L19" s="578" t="str">
        <f t="shared" si="0"/>
        <v/>
      </c>
      <c r="M19" s="13"/>
      <c r="N19" s="5" t="s">
        <v>1871</v>
      </c>
    </row>
    <row r="20" spans="1:14">
      <c r="A20" s="12" t="str">
        <f t="shared" si="1"/>
        <v/>
      </c>
      <c r="B20" s="13"/>
      <c r="C20" s="13"/>
      <c r="D20" s="12"/>
      <c r="E20" s="14"/>
      <c r="F20" s="33"/>
      <c r="G20" s="15"/>
      <c r="H20" s="15"/>
      <c r="I20" s="15"/>
      <c r="J20" s="15"/>
      <c r="K20" s="15"/>
      <c r="L20" s="578" t="str">
        <f t="shared" si="0"/>
        <v/>
      </c>
      <c r="M20" s="13"/>
      <c r="N20" s="5" t="s">
        <v>1872</v>
      </c>
    </row>
    <row r="21" spans="1:14">
      <c r="A21" s="12" t="str">
        <f t="shared" si="1"/>
        <v/>
      </c>
      <c r="B21" s="13"/>
      <c r="C21" s="13"/>
      <c r="D21" s="12"/>
      <c r="E21" s="14"/>
      <c r="F21" s="33"/>
      <c r="G21" s="15"/>
      <c r="H21" s="15"/>
      <c r="I21" s="15"/>
      <c r="J21" s="15"/>
      <c r="K21" s="15"/>
      <c r="L21" s="578" t="str">
        <f t="shared" si="0"/>
        <v/>
      </c>
      <c r="M21" s="13"/>
      <c r="N21" s="5" t="s">
        <v>1873</v>
      </c>
    </row>
    <row r="22" spans="1:14">
      <c r="A22" s="12" t="str">
        <f t="shared" si="1"/>
        <v/>
      </c>
      <c r="B22" s="13"/>
      <c r="C22" s="13"/>
      <c r="D22" s="12"/>
      <c r="E22" s="14"/>
      <c r="F22" s="33"/>
      <c r="G22" s="15"/>
      <c r="H22" s="15"/>
      <c r="I22" s="15"/>
      <c r="J22" s="15"/>
      <c r="K22" s="15"/>
      <c r="L22" s="578" t="str">
        <f t="shared" si="0"/>
        <v/>
      </c>
      <c r="M22" s="13"/>
      <c r="N22" s="5" t="s">
        <v>1874</v>
      </c>
    </row>
    <row r="23" spans="1:14">
      <c r="A23" s="12" t="str">
        <f t="shared" si="1"/>
        <v/>
      </c>
      <c r="B23" s="13"/>
      <c r="C23" s="13"/>
      <c r="D23" s="12"/>
      <c r="E23" s="14"/>
      <c r="F23" s="33"/>
      <c r="G23" s="15"/>
      <c r="H23" s="15"/>
      <c r="I23" s="15"/>
      <c r="J23" s="15"/>
      <c r="K23" s="15"/>
      <c r="L23" s="578" t="str">
        <f t="shared" si="0"/>
        <v/>
      </c>
      <c r="M23" s="13"/>
      <c r="N23" s="5" t="s">
        <v>1875</v>
      </c>
    </row>
    <row r="24" spans="1:14">
      <c r="A24" s="12" t="str">
        <f t="shared" si="1"/>
        <v/>
      </c>
      <c r="B24" s="13"/>
      <c r="C24" s="13"/>
      <c r="D24" s="12"/>
      <c r="E24" s="14"/>
      <c r="F24" s="33"/>
      <c r="G24" s="15"/>
      <c r="H24" s="15"/>
      <c r="I24" s="15"/>
      <c r="J24" s="15"/>
      <c r="K24" s="15"/>
      <c r="L24" s="578" t="str">
        <f t="shared" si="0"/>
        <v/>
      </c>
      <c r="M24" s="13"/>
      <c r="N24" s="5" t="s">
        <v>1876</v>
      </c>
    </row>
    <row r="25" spans="1:13">
      <c r="A25" s="12" t="s">
        <v>1830</v>
      </c>
      <c r="B25" s="13"/>
      <c r="C25" s="13"/>
      <c r="D25" s="12"/>
      <c r="E25" s="14"/>
      <c r="F25" s="33"/>
      <c r="G25" s="15" t="s">
        <v>517</v>
      </c>
      <c r="H25" s="15"/>
      <c r="I25" s="15">
        <f>SUM(I8:I24)</f>
        <v>0</v>
      </c>
      <c r="J25" s="15">
        <f>SUM(J8:J24)</f>
        <v>0</v>
      </c>
      <c r="K25" s="15">
        <f>SUM(K8:K24)</f>
        <v>0</v>
      </c>
      <c r="L25" s="578" t="str">
        <f t="shared" si="0"/>
        <v/>
      </c>
      <c r="M25" s="13"/>
    </row>
    <row r="26" spans="1:13">
      <c r="A26" s="12" t="s">
        <v>1831</v>
      </c>
      <c r="B26" s="13"/>
      <c r="C26" s="13"/>
      <c r="D26" s="12"/>
      <c r="E26" s="14"/>
      <c r="F26" s="33"/>
      <c r="G26" s="15" t="s">
        <v>517</v>
      </c>
      <c r="H26" s="15"/>
      <c r="I26" s="15">
        <f>J25</f>
        <v>0</v>
      </c>
      <c r="J26" s="15"/>
      <c r="K26" s="15"/>
      <c r="L26" s="578"/>
      <c r="M26" s="13"/>
    </row>
    <row r="27" customHeight="1" spans="1:13">
      <c r="A27" s="24" t="s">
        <v>1832</v>
      </c>
      <c r="B27" s="25"/>
      <c r="C27" s="27"/>
      <c r="D27" s="27"/>
      <c r="E27" s="32"/>
      <c r="F27" s="32"/>
      <c r="G27" s="32" t="s">
        <v>517</v>
      </c>
      <c r="H27" s="28"/>
      <c r="I27" s="27">
        <f>I25-I26</f>
        <v>0</v>
      </c>
      <c r="J27" s="27"/>
      <c r="K27" s="32">
        <f>K25</f>
        <v>0</v>
      </c>
      <c r="L27" s="578" t="str">
        <f t="shared" si="0"/>
        <v/>
      </c>
      <c r="M27" s="28"/>
    </row>
    <row r="28" customHeight="1" spans="1:14">
      <c r="A28" s="3" t="str">
        <f>基本信息输入表!$K$6&amp;"填表人："&amp;基本信息输入表!$M$46</f>
        <v>被评估单位填表人：阎丽红</v>
      </c>
      <c r="K28" s="3" t="str">
        <f>"评估人员："&amp;基本信息输入表!$Q$46</f>
        <v>评估人员：孙艳平</v>
      </c>
      <c r="N28" s="23" t="s">
        <v>439</v>
      </c>
    </row>
    <row r="29" customHeight="1" spans="1:1">
      <c r="A29" s="3" t="str">
        <f>"填表日期："&amp;YEAR(基本信息输入表!$O$46)&amp;"年"&amp;MONTH(基本信息输入表!$O$46)&amp;"月"&amp;DAY(基本信息输入表!$O$46)&amp;"日"</f>
        <v>填表日期：2020年4月25日</v>
      </c>
    </row>
    <row r="30" customHeight="1" spans="14:14">
      <c r="N30" s="23"/>
    </row>
  </sheetData>
  <mergeCells count="18">
    <mergeCell ref="A2:M2"/>
    <mergeCell ref="A3:M3"/>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 ref="M6:M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2"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0"/>
  <sheetViews>
    <sheetView showGridLines="0" workbookViewId="0">
      <selection activeCell="AA34" sqref="AA34"/>
    </sheetView>
  </sheetViews>
  <sheetFormatPr defaultColWidth="9" defaultRowHeight="15.75" customHeight="1"/>
  <cols>
    <col min="1" max="1" width="4.25" style="3" customWidth="1"/>
    <col min="2" max="2" width="18" style="3" customWidth="1"/>
    <col min="3" max="3" width="8.5" style="3" customWidth="1"/>
    <col min="4" max="4" width="8" style="3" customWidth="1"/>
    <col min="5" max="5" width="6.375" style="3" customWidth="1"/>
    <col min="6" max="6" width="9.375" style="3" customWidth="1"/>
    <col min="7" max="8" width="8" style="3" customWidth="1"/>
    <col min="9" max="9" width="15" style="3" customWidth="1"/>
    <col min="10" max="10" width="9.625" style="3" customWidth="1"/>
    <col min="11" max="11" width="7.75" style="3" customWidth="1"/>
    <col min="12" max="12" width="9.125" style="3" customWidth="1"/>
    <col min="13" max="13" width="9" style="5"/>
    <col min="14" max="16384" width="9" style="3"/>
  </cols>
  <sheetData>
    <row r="1" customHeight="1" spans="1:1">
      <c r="A1" s="2" t="s">
        <v>409</v>
      </c>
    </row>
    <row r="2" s="20" customFormat="1" ht="30" customHeight="1" spans="1:13">
      <c r="A2" s="4" t="s">
        <v>1877</v>
      </c>
      <c r="B2" s="4"/>
      <c r="C2" s="4"/>
      <c r="D2" s="4"/>
      <c r="E2" s="4"/>
      <c r="F2" s="4"/>
      <c r="G2" s="4"/>
      <c r="H2" s="4"/>
      <c r="I2" s="4"/>
      <c r="J2" s="4"/>
      <c r="K2" s="4"/>
      <c r="L2" s="4"/>
      <c r="M2" s="21"/>
    </row>
    <row r="3" customHeight="1" spans="1:12">
      <c r="A3" s="5" t="str">
        <f>"评估基准日："&amp;TEXT(基本信息输入表!M7,"yyyy年mm月dd日")</f>
        <v>评估基准日：2020年03月31日</v>
      </c>
      <c r="B3" s="5"/>
      <c r="C3" s="5"/>
      <c r="D3" s="5"/>
      <c r="E3" s="5"/>
      <c r="F3" s="5"/>
      <c r="G3" s="5"/>
      <c r="H3" s="5"/>
      <c r="I3" s="5"/>
      <c r="J3" s="5"/>
      <c r="K3" s="5"/>
      <c r="L3" s="5"/>
    </row>
    <row r="4" ht="14.1" customHeight="1" spans="1:12">
      <c r="A4" s="5"/>
      <c r="B4" s="5"/>
      <c r="C4" s="5"/>
      <c r="D4" s="5"/>
      <c r="E4" s="5"/>
      <c r="F4" s="5"/>
      <c r="G4" s="5"/>
      <c r="H4" s="5"/>
      <c r="I4" s="5"/>
      <c r="J4" s="5"/>
      <c r="K4" s="29" t="s">
        <v>1878</v>
      </c>
      <c r="L4" s="29"/>
    </row>
    <row r="5" customHeight="1" spans="1:12">
      <c r="A5" s="3" t="str">
        <f>基本信息输入表!K6&amp;"："&amp;基本信息输入表!M6</f>
        <v>被评估单位：山西华润昌裕煤业有限公司</v>
      </c>
      <c r="K5" s="68" t="s">
        <v>587</v>
      </c>
      <c r="L5" s="68"/>
    </row>
    <row r="6" s="5" customFormat="1" customHeight="1" spans="1:12">
      <c r="A6" s="8" t="s">
        <v>444</v>
      </c>
      <c r="B6" s="8" t="s">
        <v>638</v>
      </c>
      <c r="C6" s="8" t="s">
        <v>1879</v>
      </c>
      <c r="D6" s="8" t="s">
        <v>641</v>
      </c>
      <c r="E6" s="8" t="s">
        <v>1836</v>
      </c>
      <c r="F6" s="8" t="s">
        <v>671</v>
      </c>
      <c r="G6" s="8" t="s">
        <v>1880</v>
      </c>
      <c r="H6" s="53" t="s">
        <v>414</v>
      </c>
      <c r="I6" s="596" t="s">
        <v>961</v>
      </c>
      <c r="J6" s="8" t="s">
        <v>415</v>
      </c>
      <c r="K6" s="8" t="s">
        <v>417</v>
      </c>
      <c r="L6" s="8" t="s">
        <v>577</v>
      </c>
    </row>
    <row r="7" spans="1:13">
      <c r="A7" s="597"/>
      <c r="B7" s="598"/>
      <c r="C7" s="598"/>
      <c r="D7" s="426"/>
      <c r="E7" s="426"/>
      <c r="F7" s="597"/>
      <c r="G7" s="430"/>
      <c r="H7" s="430"/>
      <c r="I7" s="599"/>
      <c r="J7" s="430"/>
      <c r="K7" s="431" t="str">
        <f t="shared" ref="K7:K27" si="0">IF(H7-I7=0,"",(J7-H7+I7)/(H7-I7)*100)</f>
        <v/>
      </c>
      <c r="L7" s="598"/>
      <c r="M7" s="23" t="s">
        <v>592</v>
      </c>
    </row>
    <row r="8" spans="1:13">
      <c r="A8" s="12" t="str">
        <f>IF(B8="","",ROW()-7)</f>
        <v/>
      </c>
      <c r="B8" s="13"/>
      <c r="C8" s="13"/>
      <c r="D8" s="14"/>
      <c r="E8" s="14"/>
      <c r="F8" s="12"/>
      <c r="G8" s="15"/>
      <c r="H8" s="15"/>
      <c r="I8" s="15"/>
      <c r="J8" s="15"/>
      <c r="K8" s="578" t="str">
        <f t="shared" si="0"/>
        <v/>
      </c>
      <c r="L8" s="13"/>
      <c r="M8" s="5" t="s">
        <v>1881</v>
      </c>
    </row>
    <row r="9" spans="1:13">
      <c r="A9" s="12" t="str">
        <f t="shared" ref="A9:A24" si="1">IF(B9="","",ROW()-7)</f>
        <v/>
      </c>
      <c r="B9" s="13"/>
      <c r="C9" s="13"/>
      <c r="D9" s="14"/>
      <c r="E9" s="14"/>
      <c r="F9" s="12"/>
      <c r="G9" s="15"/>
      <c r="H9" s="15"/>
      <c r="I9" s="15"/>
      <c r="J9" s="15"/>
      <c r="K9" s="578" t="str">
        <f t="shared" si="0"/>
        <v/>
      </c>
      <c r="L9" s="13"/>
      <c r="M9" s="5" t="s">
        <v>1882</v>
      </c>
    </row>
    <row r="10" spans="1:13">
      <c r="A10" s="12" t="str">
        <f t="shared" si="1"/>
        <v/>
      </c>
      <c r="B10" s="13"/>
      <c r="C10" s="13"/>
      <c r="D10" s="14"/>
      <c r="E10" s="14"/>
      <c r="F10" s="12"/>
      <c r="G10" s="15"/>
      <c r="H10" s="15"/>
      <c r="I10" s="15"/>
      <c r="J10" s="15"/>
      <c r="K10" s="578" t="str">
        <f t="shared" si="0"/>
        <v/>
      </c>
      <c r="L10" s="13"/>
      <c r="M10" s="5" t="s">
        <v>1883</v>
      </c>
    </row>
    <row r="11" spans="1:13">
      <c r="A11" s="12" t="str">
        <f t="shared" si="1"/>
        <v/>
      </c>
      <c r="B11" s="13"/>
      <c r="C11" s="13"/>
      <c r="D11" s="14"/>
      <c r="E11" s="14"/>
      <c r="F11" s="12"/>
      <c r="G11" s="15"/>
      <c r="H11" s="15"/>
      <c r="I11" s="15"/>
      <c r="J11" s="15"/>
      <c r="K11" s="578" t="str">
        <f t="shared" si="0"/>
        <v/>
      </c>
      <c r="L11" s="13"/>
      <c r="M11" s="5" t="s">
        <v>1884</v>
      </c>
    </row>
    <row r="12" spans="1:13">
      <c r="A12" s="12" t="str">
        <f t="shared" si="1"/>
        <v/>
      </c>
      <c r="B12" s="13"/>
      <c r="C12" s="13"/>
      <c r="D12" s="14"/>
      <c r="E12" s="14"/>
      <c r="F12" s="12"/>
      <c r="G12" s="15"/>
      <c r="H12" s="15"/>
      <c r="I12" s="15"/>
      <c r="J12" s="15"/>
      <c r="K12" s="578" t="str">
        <f t="shared" si="0"/>
        <v/>
      </c>
      <c r="L12" s="13"/>
      <c r="M12" s="5" t="s">
        <v>1885</v>
      </c>
    </row>
    <row r="13" spans="1:13">
      <c r="A13" s="12" t="str">
        <f t="shared" si="1"/>
        <v/>
      </c>
      <c r="B13" s="13"/>
      <c r="C13" s="13"/>
      <c r="D13" s="14"/>
      <c r="E13" s="14"/>
      <c r="F13" s="12"/>
      <c r="G13" s="15"/>
      <c r="H13" s="15"/>
      <c r="I13" s="15"/>
      <c r="J13" s="15"/>
      <c r="K13" s="578" t="str">
        <f t="shared" si="0"/>
        <v/>
      </c>
      <c r="L13" s="13"/>
      <c r="M13" s="5" t="s">
        <v>1886</v>
      </c>
    </row>
    <row r="14" spans="1:13">
      <c r="A14" s="12" t="str">
        <f t="shared" si="1"/>
        <v/>
      </c>
      <c r="B14" s="13"/>
      <c r="C14" s="13"/>
      <c r="D14" s="14"/>
      <c r="E14" s="14"/>
      <c r="F14" s="12"/>
      <c r="G14" s="15"/>
      <c r="H14" s="15"/>
      <c r="I14" s="15"/>
      <c r="J14" s="15"/>
      <c r="K14" s="578" t="str">
        <f t="shared" si="0"/>
        <v/>
      </c>
      <c r="L14" s="13"/>
      <c r="M14" s="5" t="s">
        <v>1887</v>
      </c>
    </row>
    <row r="15" spans="1:13">
      <c r="A15" s="12" t="str">
        <f t="shared" si="1"/>
        <v/>
      </c>
      <c r="B15" s="13"/>
      <c r="C15" s="13"/>
      <c r="D15" s="14"/>
      <c r="E15" s="14"/>
      <c r="F15" s="12"/>
      <c r="G15" s="15"/>
      <c r="H15" s="15"/>
      <c r="I15" s="15"/>
      <c r="J15" s="15"/>
      <c r="K15" s="578" t="str">
        <f t="shared" si="0"/>
        <v/>
      </c>
      <c r="L15" s="13"/>
      <c r="M15" s="5" t="s">
        <v>1888</v>
      </c>
    </row>
    <row r="16" spans="1:13">
      <c r="A16" s="12" t="str">
        <f t="shared" si="1"/>
        <v/>
      </c>
      <c r="B16" s="13"/>
      <c r="C16" s="13"/>
      <c r="D16" s="14"/>
      <c r="E16" s="14"/>
      <c r="F16" s="12"/>
      <c r="G16" s="15"/>
      <c r="H16" s="15"/>
      <c r="I16" s="15"/>
      <c r="J16" s="15"/>
      <c r="K16" s="578" t="str">
        <f t="shared" si="0"/>
        <v/>
      </c>
      <c r="L16" s="13"/>
      <c r="M16" s="5" t="s">
        <v>1889</v>
      </c>
    </row>
    <row r="17" spans="1:13">
      <c r="A17" s="12" t="str">
        <f t="shared" si="1"/>
        <v/>
      </c>
      <c r="B17" s="13"/>
      <c r="C17" s="13"/>
      <c r="D17" s="14"/>
      <c r="E17" s="14"/>
      <c r="F17" s="12"/>
      <c r="G17" s="15"/>
      <c r="H17" s="15"/>
      <c r="I17" s="15"/>
      <c r="J17" s="15"/>
      <c r="K17" s="578" t="str">
        <f t="shared" si="0"/>
        <v/>
      </c>
      <c r="L17" s="13"/>
      <c r="M17" s="5" t="s">
        <v>1890</v>
      </c>
    </row>
    <row r="18" spans="1:13">
      <c r="A18" s="12" t="str">
        <f t="shared" si="1"/>
        <v/>
      </c>
      <c r="B18" s="13"/>
      <c r="C18" s="13"/>
      <c r="D18" s="14"/>
      <c r="E18" s="14"/>
      <c r="F18" s="12"/>
      <c r="G18" s="15"/>
      <c r="H18" s="15"/>
      <c r="I18" s="15"/>
      <c r="J18" s="15"/>
      <c r="K18" s="578" t="str">
        <f t="shared" si="0"/>
        <v/>
      </c>
      <c r="L18" s="13"/>
      <c r="M18" s="5" t="s">
        <v>1891</v>
      </c>
    </row>
    <row r="19" spans="1:13">
      <c r="A19" s="12" t="str">
        <f t="shared" si="1"/>
        <v/>
      </c>
      <c r="B19" s="13"/>
      <c r="C19" s="13"/>
      <c r="D19" s="14"/>
      <c r="E19" s="14"/>
      <c r="F19" s="12"/>
      <c r="G19" s="15"/>
      <c r="H19" s="15"/>
      <c r="I19" s="15"/>
      <c r="J19" s="15"/>
      <c r="K19" s="578" t="str">
        <f t="shared" si="0"/>
        <v/>
      </c>
      <c r="L19" s="13"/>
      <c r="M19" s="5" t="s">
        <v>1892</v>
      </c>
    </row>
    <row r="20" spans="1:13">
      <c r="A20" s="12" t="str">
        <f t="shared" si="1"/>
        <v/>
      </c>
      <c r="B20" s="13"/>
      <c r="C20" s="13"/>
      <c r="D20" s="14"/>
      <c r="E20" s="14"/>
      <c r="F20" s="12"/>
      <c r="G20" s="15"/>
      <c r="H20" s="15"/>
      <c r="I20" s="15"/>
      <c r="J20" s="15"/>
      <c r="K20" s="578" t="str">
        <f t="shared" si="0"/>
        <v/>
      </c>
      <c r="L20" s="13"/>
      <c r="M20" s="5" t="s">
        <v>1893</v>
      </c>
    </row>
    <row r="21" spans="1:13">
      <c r="A21" s="12" t="str">
        <f t="shared" si="1"/>
        <v/>
      </c>
      <c r="B21" s="13"/>
      <c r="C21" s="13"/>
      <c r="D21" s="14"/>
      <c r="E21" s="14"/>
      <c r="F21" s="12"/>
      <c r="G21" s="15"/>
      <c r="H21" s="15"/>
      <c r="I21" s="15"/>
      <c r="J21" s="15"/>
      <c r="K21" s="578" t="str">
        <f t="shared" si="0"/>
        <v/>
      </c>
      <c r="L21" s="13"/>
      <c r="M21" s="5" t="s">
        <v>1894</v>
      </c>
    </row>
    <row r="22" spans="1:13">
      <c r="A22" s="12" t="str">
        <f t="shared" si="1"/>
        <v/>
      </c>
      <c r="B22" s="13"/>
      <c r="C22" s="13"/>
      <c r="D22" s="14"/>
      <c r="E22" s="14"/>
      <c r="F22" s="12"/>
      <c r="G22" s="15"/>
      <c r="H22" s="15"/>
      <c r="I22" s="15"/>
      <c r="J22" s="15"/>
      <c r="K22" s="578" t="str">
        <f t="shared" si="0"/>
        <v/>
      </c>
      <c r="L22" s="13"/>
      <c r="M22" s="5" t="s">
        <v>1895</v>
      </c>
    </row>
    <row r="23" spans="1:13">
      <c r="A23" s="12" t="str">
        <f t="shared" si="1"/>
        <v/>
      </c>
      <c r="B23" s="13"/>
      <c r="C23" s="13"/>
      <c r="D23" s="14"/>
      <c r="E23" s="14"/>
      <c r="F23" s="12"/>
      <c r="G23" s="15"/>
      <c r="H23" s="15"/>
      <c r="I23" s="15"/>
      <c r="J23" s="15"/>
      <c r="K23" s="578" t="str">
        <f t="shared" si="0"/>
        <v/>
      </c>
      <c r="L23" s="13"/>
      <c r="M23" s="5" t="s">
        <v>1896</v>
      </c>
    </row>
    <row r="24" spans="1:13">
      <c r="A24" s="12" t="str">
        <f t="shared" si="1"/>
        <v/>
      </c>
      <c r="B24" s="13"/>
      <c r="C24" s="13"/>
      <c r="D24" s="14"/>
      <c r="E24" s="14"/>
      <c r="F24" s="12"/>
      <c r="G24" s="15"/>
      <c r="H24" s="15"/>
      <c r="I24" s="15"/>
      <c r="J24" s="15"/>
      <c r="K24" s="578" t="str">
        <f t="shared" si="0"/>
        <v/>
      </c>
      <c r="L24" s="13"/>
      <c r="M24" s="5" t="s">
        <v>1897</v>
      </c>
    </row>
    <row r="25" spans="1:12">
      <c r="A25" s="12" t="s">
        <v>1898</v>
      </c>
      <c r="B25" s="13"/>
      <c r="C25" s="13"/>
      <c r="D25" s="14"/>
      <c r="E25" s="14"/>
      <c r="F25" s="12"/>
      <c r="G25" s="15"/>
      <c r="H25" s="15">
        <f>SUM(H7:H24)</f>
        <v>0</v>
      </c>
      <c r="I25" s="15">
        <f>SUM(I7:I24)</f>
        <v>0</v>
      </c>
      <c r="J25" s="15">
        <f>SUM(J7:J24)</f>
        <v>0</v>
      </c>
      <c r="K25" s="578" t="str">
        <f t="shared" si="0"/>
        <v/>
      </c>
      <c r="L25" s="13"/>
    </row>
    <row r="26" spans="1:12">
      <c r="A26" s="12" t="s">
        <v>527</v>
      </c>
      <c r="B26" s="13"/>
      <c r="C26" s="13"/>
      <c r="D26" s="14"/>
      <c r="E26" s="14"/>
      <c r="F26" s="12"/>
      <c r="G26" s="15"/>
      <c r="H26" s="15">
        <f>I25</f>
        <v>0</v>
      </c>
      <c r="I26" s="15"/>
      <c r="J26" s="15"/>
      <c r="K26" s="578" t="str">
        <f t="shared" si="0"/>
        <v/>
      </c>
      <c r="L26" s="13"/>
    </row>
    <row r="27" customHeight="1" spans="1:12">
      <c r="A27" s="24" t="s">
        <v>1899</v>
      </c>
      <c r="B27" s="25"/>
      <c r="C27" s="26"/>
      <c r="D27" s="26"/>
      <c r="E27" s="26"/>
      <c r="F27" s="26"/>
      <c r="G27" s="26"/>
      <c r="H27" s="27">
        <f>H25-H26</f>
        <v>0</v>
      </c>
      <c r="I27" s="27"/>
      <c r="J27" s="32">
        <f>J25</f>
        <v>0</v>
      </c>
      <c r="K27" s="578" t="str">
        <f t="shared" si="0"/>
        <v/>
      </c>
      <c r="L27" s="28"/>
    </row>
    <row r="28" customHeight="1" spans="1:13">
      <c r="A28" s="3" t="str">
        <f>基本信息输入表!$K$6&amp;"填表人："&amp;基本信息输入表!$M$47</f>
        <v>被评估单位填表人：阎丽红</v>
      </c>
      <c r="J28" s="3" t="str">
        <f>"评估人员："&amp;基本信息输入表!$Q$47</f>
        <v>评估人员：孙艳平</v>
      </c>
      <c r="M28" s="23" t="s">
        <v>439</v>
      </c>
    </row>
    <row r="29" customHeight="1" spans="1:1">
      <c r="A29" s="3" t="str">
        <f>"填表日期："&amp;YEAR(基本信息输入表!$O$47)&amp;"年"&amp;MONTH(基本信息输入表!$O$47)&amp;"月"&amp;DAY(基本信息输入表!$O$47)&amp;"日"</f>
        <v>填表日期：2020年4月25日</v>
      </c>
    </row>
    <row r="30" customHeight="1" spans="12:12">
      <c r="L30" s="3" t="s">
        <v>1900</v>
      </c>
    </row>
  </sheetData>
  <mergeCells count="19">
    <mergeCell ref="A2:L2"/>
    <mergeCell ref="A3:L3"/>
    <mergeCell ref="K4:L4"/>
    <mergeCell ref="K5:L5"/>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showGridLines="0" workbookViewId="0">
      <selection activeCell="AA34" sqref="AA34"/>
    </sheetView>
  </sheetViews>
  <sheetFormatPr defaultColWidth="9" defaultRowHeight="15.75" customHeight="1"/>
  <cols>
    <col min="1" max="1" width="5.25" style="3" customWidth="1"/>
    <col min="2" max="2" width="23.25" style="3" customWidth="1"/>
    <col min="3" max="5" width="8" style="3" customWidth="1"/>
    <col min="6" max="6" width="15" style="3" customWidth="1"/>
    <col min="7" max="7" width="9.625" style="3" customWidth="1"/>
    <col min="8" max="8" width="7.75" style="3" customWidth="1"/>
    <col min="9" max="9" width="11.625" style="3" customWidth="1"/>
    <col min="10" max="10" width="9" style="5"/>
    <col min="11" max="16384" width="9" style="3"/>
  </cols>
  <sheetData>
    <row r="1" customHeight="1" spans="1:1">
      <c r="A1" s="2" t="s">
        <v>409</v>
      </c>
    </row>
    <row r="2" s="20" customFormat="1" ht="30" customHeight="1" spans="1:12">
      <c r="A2" s="4" t="s">
        <v>1901</v>
      </c>
      <c r="B2" s="4"/>
      <c r="C2" s="4"/>
      <c r="D2" s="4"/>
      <c r="E2" s="4"/>
      <c r="F2" s="4"/>
      <c r="G2" s="4"/>
      <c r="H2" s="4"/>
      <c r="I2" s="4"/>
      <c r="J2" s="23"/>
      <c r="K2" s="3"/>
      <c r="L2" s="3"/>
    </row>
    <row r="3" customHeight="1" spans="1:9">
      <c r="A3" s="5" t="str">
        <f>"评估基准日："&amp;TEXT(基本信息输入表!M7,"yyyy年mm月dd日")</f>
        <v>评估基准日：2020年03月31日</v>
      </c>
      <c r="B3" s="5"/>
      <c r="C3" s="5"/>
      <c r="D3" s="5"/>
      <c r="E3" s="5"/>
      <c r="F3" s="5"/>
      <c r="G3" s="5"/>
      <c r="H3" s="5"/>
      <c r="I3" s="5"/>
    </row>
    <row r="4" ht="13.5" customHeight="1" spans="1:9">
      <c r="A4" s="5"/>
      <c r="B4" s="5"/>
      <c r="C4" s="5"/>
      <c r="D4" s="5"/>
      <c r="E4" s="5"/>
      <c r="F4" s="5"/>
      <c r="G4" s="5"/>
      <c r="H4" s="29" t="s">
        <v>1902</v>
      </c>
      <c r="I4" s="29"/>
    </row>
    <row r="5" customHeight="1" spans="1:9">
      <c r="A5" s="3" t="str">
        <f>基本信息输入表!K6&amp;"："&amp;基本信息输入表!M6</f>
        <v>被评估单位：山西华润昌裕煤业有限公司</v>
      </c>
      <c r="E5" s="52"/>
      <c r="F5" s="52"/>
      <c r="H5" s="68" t="s">
        <v>587</v>
      </c>
      <c r="I5" s="68"/>
    </row>
    <row r="6" s="5" customFormat="1" ht="12.75" spans="1:12">
      <c r="A6" s="8" t="s">
        <v>444</v>
      </c>
      <c r="B6" s="8" t="s">
        <v>751</v>
      </c>
      <c r="C6" s="8" t="s">
        <v>752</v>
      </c>
      <c r="D6" s="8" t="s">
        <v>774</v>
      </c>
      <c r="E6" s="53" t="s">
        <v>414</v>
      </c>
      <c r="F6" s="596" t="s">
        <v>961</v>
      </c>
      <c r="G6" s="8" t="s">
        <v>415</v>
      </c>
      <c r="H6" s="8" t="s">
        <v>417</v>
      </c>
      <c r="I6" s="8" t="s">
        <v>577</v>
      </c>
      <c r="K6" s="3"/>
      <c r="L6" s="3"/>
    </row>
    <row r="7" spans="1:10">
      <c r="A7" s="597"/>
      <c r="B7" s="598"/>
      <c r="C7" s="598"/>
      <c r="D7" s="426"/>
      <c r="E7" s="430"/>
      <c r="F7" s="599"/>
      <c r="G7" s="430"/>
      <c r="H7" s="431" t="str">
        <f>IF(E7-F7=0,"",(G7-E7+F7)/(E7-F7)*100)</f>
        <v/>
      </c>
      <c r="I7" s="598"/>
      <c r="J7" s="23" t="s">
        <v>592</v>
      </c>
    </row>
    <row r="8" spans="1:10">
      <c r="A8" s="12" t="str">
        <f>IF(B8="","",ROW()-7)</f>
        <v/>
      </c>
      <c r="B8" s="13"/>
      <c r="C8" s="13"/>
      <c r="D8" s="14"/>
      <c r="E8" s="15"/>
      <c r="F8" s="15"/>
      <c r="G8" s="15"/>
      <c r="H8" s="578" t="str">
        <f t="shared" ref="H8:H27" si="0">IF(E8-F8=0,"",(G8-E8+F8)/(E8-F8)*100)</f>
        <v/>
      </c>
      <c r="I8" s="13"/>
      <c r="J8" s="5" t="s">
        <v>1903</v>
      </c>
    </row>
    <row r="9" spans="1:10">
      <c r="A9" s="12" t="str">
        <f t="shared" ref="A9:A24" si="1">IF(B9="","",ROW()-7)</f>
        <v/>
      </c>
      <c r="B9" s="13"/>
      <c r="C9" s="13"/>
      <c r="D9" s="14"/>
      <c r="E9" s="15"/>
      <c r="F9" s="15"/>
      <c r="G9" s="15"/>
      <c r="H9" s="578" t="str">
        <f t="shared" si="0"/>
        <v/>
      </c>
      <c r="I9" s="13"/>
      <c r="J9" s="5" t="s">
        <v>1904</v>
      </c>
    </row>
    <row r="10" spans="1:10">
      <c r="A10" s="12" t="str">
        <f t="shared" si="1"/>
        <v/>
      </c>
      <c r="B10" s="13"/>
      <c r="C10" s="13"/>
      <c r="D10" s="14"/>
      <c r="E10" s="15"/>
      <c r="F10" s="15"/>
      <c r="G10" s="15"/>
      <c r="H10" s="578" t="str">
        <f t="shared" si="0"/>
        <v/>
      </c>
      <c r="I10" s="13"/>
      <c r="J10" s="5" t="s">
        <v>1905</v>
      </c>
    </row>
    <row r="11" spans="1:10">
      <c r="A11" s="12" t="str">
        <f t="shared" si="1"/>
        <v/>
      </c>
      <c r="B11" s="13"/>
      <c r="C11" s="13"/>
      <c r="D11" s="14"/>
      <c r="E11" s="15"/>
      <c r="F11" s="15"/>
      <c r="G11" s="15"/>
      <c r="H11" s="578" t="str">
        <f t="shared" si="0"/>
        <v/>
      </c>
      <c r="I11" s="13"/>
      <c r="J11" s="5" t="s">
        <v>1906</v>
      </c>
    </row>
    <row r="12" spans="1:10">
      <c r="A12" s="12" t="str">
        <f t="shared" si="1"/>
        <v/>
      </c>
      <c r="B12" s="13"/>
      <c r="C12" s="13"/>
      <c r="D12" s="14"/>
      <c r="E12" s="15"/>
      <c r="F12" s="15"/>
      <c r="G12" s="15"/>
      <c r="H12" s="578" t="str">
        <f t="shared" si="0"/>
        <v/>
      </c>
      <c r="I12" s="13"/>
      <c r="J12" s="5" t="s">
        <v>1907</v>
      </c>
    </row>
    <row r="13" spans="1:10">
      <c r="A13" s="12" t="str">
        <f t="shared" si="1"/>
        <v/>
      </c>
      <c r="B13" s="13"/>
      <c r="C13" s="13"/>
      <c r="D13" s="14"/>
      <c r="E13" s="15"/>
      <c r="F13" s="15"/>
      <c r="G13" s="15"/>
      <c r="H13" s="578" t="str">
        <f t="shared" si="0"/>
        <v/>
      </c>
      <c r="I13" s="13"/>
      <c r="J13" s="5" t="s">
        <v>1908</v>
      </c>
    </row>
    <row r="14" spans="1:10">
      <c r="A14" s="12" t="str">
        <f t="shared" si="1"/>
        <v/>
      </c>
      <c r="B14" s="13"/>
      <c r="C14" s="13"/>
      <c r="D14" s="14"/>
      <c r="E14" s="15"/>
      <c r="F14" s="15"/>
      <c r="G14" s="15"/>
      <c r="H14" s="578" t="str">
        <f t="shared" si="0"/>
        <v/>
      </c>
      <c r="I14" s="13"/>
      <c r="J14" s="5" t="s">
        <v>1909</v>
      </c>
    </row>
    <row r="15" spans="1:10">
      <c r="A15" s="12" t="str">
        <f t="shared" si="1"/>
        <v/>
      </c>
      <c r="B15" s="13"/>
      <c r="C15" s="13"/>
      <c r="D15" s="14"/>
      <c r="E15" s="15"/>
      <c r="F15" s="15"/>
      <c r="G15" s="15"/>
      <c r="H15" s="578" t="str">
        <f t="shared" si="0"/>
        <v/>
      </c>
      <c r="I15" s="13"/>
      <c r="J15" s="5" t="s">
        <v>1910</v>
      </c>
    </row>
    <row r="16" spans="1:10">
      <c r="A16" s="12" t="str">
        <f t="shared" si="1"/>
        <v/>
      </c>
      <c r="B16" s="13"/>
      <c r="C16" s="13"/>
      <c r="D16" s="14"/>
      <c r="E16" s="15"/>
      <c r="F16" s="15"/>
      <c r="G16" s="15"/>
      <c r="H16" s="578" t="str">
        <f t="shared" si="0"/>
        <v/>
      </c>
      <c r="I16" s="13"/>
      <c r="J16" s="5" t="s">
        <v>1911</v>
      </c>
    </row>
    <row r="17" spans="1:10">
      <c r="A17" s="12" t="str">
        <f t="shared" si="1"/>
        <v/>
      </c>
      <c r="B17" s="13"/>
      <c r="C17" s="13"/>
      <c r="D17" s="14"/>
      <c r="E17" s="15"/>
      <c r="F17" s="15"/>
      <c r="G17" s="15"/>
      <c r="H17" s="578" t="str">
        <f t="shared" si="0"/>
        <v/>
      </c>
      <c r="I17" s="13"/>
      <c r="J17" s="5" t="s">
        <v>1912</v>
      </c>
    </row>
    <row r="18" spans="1:10">
      <c r="A18" s="12" t="str">
        <f t="shared" si="1"/>
        <v/>
      </c>
      <c r="B18" s="13"/>
      <c r="C18" s="13"/>
      <c r="D18" s="14"/>
      <c r="E18" s="15"/>
      <c r="F18" s="15"/>
      <c r="G18" s="15"/>
      <c r="H18" s="578" t="str">
        <f t="shared" si="0"/>
        <v/>
      </c>
      <c r="I18" s="13"/>
      <c r="J18" s="5" t="s">
        <v>1913</v>
      </c>
    </row>
    <row r="19" spans="1:10">
      <c r="A19" s="12" t="str">
        <f t="shared" si="1"/>
        <v/>
      </c>
      <c r="B19" s="13"/>
      <c r="C19" s="13"/>
      <c r="D19" s="14"/>
      <c r="E19" s="15"/>
      <c r="F19" s="15"/>
      <c r="G19" s="15"/>
      <c r="H19" s="578" t="str">
        <f t="shared" si="0"/>
        <v/>
      </c>
      <c r="I19" s="13"/>
      <c r="J19" s="5" t="s">
        <v>1914</v>
      </c>
    </row>
    <row r="20" spans="1:10">
      <c r="A20" s="12" t="str">
        <f t="shared" si="1"/>
        <v/>
      </c>
      <c r="B20" s="13"/>
      <c r="C20" s="13"/>
      <c r="D20" s="14"/>
      <c r="E20" s="15"/>
      <c r="F20" s="15"/>
      <c r="G20" s="15"/>
      <c r="H20" s="578" t="str">
        <f t="shared" si="0"/>
        <v/>
      </c>
      <c r="I20" s="13"/>
      <c r="J20" s="5" t="s">
        <v>1915</v>
      </c>
    </row>
    <row r="21" spans="1:10">
      <c r="A21" s="12" t="str">
        <f t="shared" si="1"/>
        <v/>
      </c>
      <c r="B21" s="13"/>
      <c r="C21" s="13"/>
      <c r="D21" s="14"/>
      <c r="E21" s="15"/>
      <c r="F21" s="15"/>
      <c r="G21" s="15"/>
      <c r="H21" s="578" t="str">
        <f t="shared" si="0"/>
        <v/>
      </c>
      <c r="I21" s="13"/>
      <c r="J21" s="5" t="s">
        <v>1916</v>
      </c>
    </row>
    <row r="22" spans="1:10">
      <c r="A22" s="12" t="str">
        <f t="shared" si="1"/>
        <v/>
      </c>
      <c r="B22" s="13"/>
      <c r="C22" s="13"/>
      <c r="D22" s="14"/>
      <c r="E22" s="15"/>
      <c r="F22" s="15"/>
      <c r="G22" s="15"/>
      <c r="H22" s="578" t="str">
        <f t="shared" si="0"/>
        <v/>
      </c>
      <c r="I22" s="13"/>
      <c r="J22" s="5" t="s">
        <v>1917</v>
      </c>
    </row>
    <row r="23" spans="1:10">
      <c r="A23" s="12" t="str">
        <f t="shared" si="1"/>
        <v/>
      </c>
      <c r="B23" s="13"/>
      <c r="C23" s="13"/>
      <c r="D23" s="14"/>
      <c r="E23" s="15"/>
      <c r="F23" s="15"/>
      <c r="G23" s="15"/>
      <c r="H23" s="578" t="str">
        <f t="shared" si="0"/>
        <v/>
      </c>
      <c r="I23" s="13"/>
      <c r="J23" s="5" t="s">
        <v>1918</v>
      </c>
    </row>
    <row r="24" spans="1:10">
      <c r="A24" s="12" t="str">
        <f t="shared" si="1"/>
        <v/>
      </c>
      <c r="B24" s="13"/>
      <c r="C24" s="13"/>
      <c r="D24" s="14"/>
      <c r="E24" s="15"/>
      <c r="F24" s="15"/>
      <c r="G24" s="15"/>
      <c r="H24" s="578" t="str">
        <f t="shared" si="0"/>
        <v/>
      </c>
      <c r="I24" s="13"/>
      <c r="J24" s="5" t="s">
        <v>1919</v>
      </c>
    </row>
    <row r="25" spans="1:9">
      <c r="A25" s="12" t="s">
        <v>1920</v>
      </c>
      <c r="B25" s="13"/>
      <c r="C25" s="13"/>
      <c r="D25" s="14"/>
      <c r="E25" s="15">
        <f>SUM(E7:E24)</f>
        <v>0</v>
      </c>
      <c r="F25" s="15">
        <f>SUM(F7:F24)</f>
        <v>0</v>
      </c>
      <c r="G25" s="15">
        <f>SUM(G7:G24)</f>
        <v>0</v>
      </c>
      <c r="H25" s="578" t="str">
        <f t="shared" si="0"/>
        <v/>
      </c>
      <c r="I25" s="13"/>
    </row>
    <row r="26" spans="1:9">
      <c r="A26" s="12" t="s">
        <v>1921</v>
      </c>
      <c r="B26" s="13"/>
      <c r="C26" s="13"/>
      <c r="D26" s="14"/>
      <c r="E26" s="15">
        <f>F25</f>
        <v>0</v>
      </c>
      <c r="F26" s="15"/>
      <c r="G26" s="15"/>
      <c r="H26" s="578" t="str">
        <f t="shared" si="0"/>
        <v/>
      </c>
      <c r="I26" s="13"/>
    </row>
    <row r="27" customHeight="1" spans="1:9">
      <c r="A27" s="24" t="s">
        <v>1922</v>
      </c>
      <c r="B27" s="25"/>
      <c r="C27" s="28"/>
      <c r="D27" s="26"/>
      <c r="E27" s="27">
        <f>E25-E26</f>
        <v>0</v>
      </c>
      <c r="F27" s="27"/>
      <c r="G27" s="32">
        <f>G25</f>
        <v>0</v>
      </c>
      <c r="H27" s="578" t="str">
        <f t="shared" si="0"/>
        <v/>
      </c>
      <c r="I27" s="28"/>
    </row>
    <row r="28" customHeight="1" spans="1:10">
      <c r="A28" s="3" t="str">
        <f>基本信息输入表!$K$6&amp;"填表人："&amp;基本信息输入表!$M$48</f>
        <v>被评估单位填表人：阎丽红</v>
      </c>
      <c r="G28" s="3" t="str">
        <f>"评估人员："&amp;基本信息输入表!$Q$48</f>
        <v>评估人员：孙艳平</v>
      </c>
      <c r="J28" s="23" t="s">
        <v>439</v>
      </c>
    </row>
    <row r="29" customHeight="1" spans="1:1">
      <c r="A29" s="3" t="str">
        <f>"填表日期："&amp;YEAR(基本信息输入表!$O$48)&amp;"年"&amp;MONTH(基本信息输入表!$O$48)&amp;"月"&amp;DAY(基本信息输入表!$O$48)&amp;"日"</f>
        <v>填表日期：2020年4月25日</v>
      </c>
    </row>
  </sheetData>
  <mergeCells count="16">
    <mergeCell ref="A2:I2"/>
    <mergeCell ref="A3:I3"/>
    <mergeCell ref="H4:I4"/>
    <mergeCell ref="H5:I5"/>
    <mergeCell ref="A25:B25"/>
    <mergeCell ref="A26:B26"/>
    <mergeCell ref="A27:B27"/>
    <mergeCell ref="A6:A7"/>
    <mergeCell ref="B6:B7"/>
    <mergeCell ref="C6:C7"/>
    <mergeCell ref="D6:D7"/>
    <mergeCell ref="E6:E7"/>
    <mergeCell ref="F6:F7"/>
    <mergeCell ref="G6:G7"/>
    <mergeCell ref="H6:H7"/>
    <mergeCell ref="I6:I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0"/>
  <sheetViews>
    <sheetView showGridLines="0" topLeftCell="D1" workbookViewId="0">
      <selection activeCell="H15" sqref="H15"/>
    </sheetView>
  </sheetViews>
  <sheetFormatPr defaultColWidth="9" defaultRowHeight="15.75" customHeight="1"/>
  <cols>
    <col min="1" max="1" width="4.75" style="3" customWidth="1"/>
    <col min="2" max="2" width="16.25" style="3" customWidth="1"/>
    <col min="3" max="3" width="8.25" style="3" customWidth="1"/>
    <col min="4" max="4" width="11.375" style="3" customWidth="1"/>
    <col min="5" max="5" width="12.875" style="3" customWidth="1"/>
    <col min="6" max="9" width="8" style="3" customWidth="1"/>
    <col min="10" max="10" width="15" style="3" customWidth="1"/>
    <col min="11" max="11" width="9.625" style="3" customWidth="1"/>
    <col min="12" max="12" width="7.75" style="3" customWidth="1"/>
    <col min="13" max="13" width="10.125" style="3" customWidth="1"/>
    <col min="14" max="14" width="24.375" style="580" customWidth="1"/>
    <col min="15" max="16" width="9" style="5"/>
    <col min="17" max="16384" width="9" style="3"/>
  </cols>
  <sheetData>
    <row r="1" customHeight="1" spans="1:1">
      <c r="A1" s="2" t="s">
        <v>409</v>
      </c>
    </row>
    <row r="2" s="20" customFormat="1" ht="30" customHeight="1" spans="1:16">
      <c r="A2" s="4" t="s">
        <v>1923</v>
      </c>
      <c r="B2" s="4"/>
      <c r="C2" s="4"/>
      <c r="D2" s="4"/>
      <c r="E2" s="4"/>
      <c r="F2" s="4"/>
      <c r="G2" s="4"/>
      <c r="H2" s="4"/>
      <c r="I2" s="4"/>
      <c r="J2" s="4"/>
      <c r="K2" s="4"/>
      <c r="L2" s="4"/>
      <c r="M2" s="4"/>
      <c r="N2" s="584"/>
      <c r="O2" s="21"/>
      <c r="P2" s="21"/>
    </row>
    <row r="3" customHeight="1" spans="1:13">
      <c r="A3" s="5" t="str">
        <f>"评估基准日："&amp;TEXT(基本信息输入表!M7,"yyyy年mm月dd日")</f>
        <v>评估基准日：2020年03月31日</v>
      </c>
      <c r="B3" s="5"/>
      <c r="C3" s="5"/>
      <c r="D3" s="5"/>
      <c r="E3" s="5"/>
      <c r="F3" s="5"/>
      <c r="G3" s="5"/>
      <c r="H3" s="5"/>
      <c r="I3" s="5"/>
      <c r="J3" s="5"/>
      <c r="K3" s="5"/>
      <c r="L3" s="5"/>
      <c r="M3" s="5"/>
    </row>
    <row r="4" ht="14.1" customHeight="1" spans="1:13">
      <c r="A4" s="5"/>
      <c r="B4" s="5"/>
      <c r="C4" s="5"/>
      <c r="D4" s="5"/>
      <c r="E4" s="5"/>
      <c r="F4" s="5"/>
      <c r="G4" s="5"/>
      <c r="H4" s="5"/>
      <c r="I4" s="5"/>
      <c r="J4" s="5"/>
      <c r="K4" s="5"/>
      <c r="L4" s="29" t="s">
        <v>1924</v>
      </c>
      <c r="M4" s="29"/>
    </row>
    <row r="5" customHeight="1" spans="1:13">
      <c r="A5" s="3" t="str">
        <f>基本信息输入表!K6&amp;"："&amp;基本信息输入表!M6</f>
        <v>被评估单位：山西华润昌裕煤业有限公司</v>
      </c>
      <c r="L5" s="68" t="s">
        <v>587</v>
      </c>
      <c r="M5" s="68"/>
    </row>
    <row r="6" s="5" customFormat="1" customHeight="1" spans="1:17">
      <c r="A6" s="41" t="s">
        <v>444</v>
      </c>
      <c r="B6" s="41" t="s">
        <v>638</v>
      </c>
      <c r="C6" s="41" t="s">
        <v>641</v>
      </c>
      <c r="D6" s="41" t="s">
        <v>1925</v>
      </c>
      <c r="E6" s="41" t="s">
        <v>1926</v>
      </c>
      <c r="F6" s="41" t="s">
        <v>1927</v>
      </c>
      <c r="G6" s="41" t="s">
        <v>1928</v>
      </c>
      <c r="H6" s="41" t="s">
        <v>1880</v>
      </c>
      <c r="I6" s="74" t="s">
        <v>414</v>
      </c>
      <c r="J6" s="585" t="s">
        <v>961</v>
      </c>
      <c r="K6" s="41" t="s">
        <v>415</v>
      </c>
      <c r="L6" s="41" t="s">
        <v>417</v>
      </c>
      <c r="M6" s="41" t="s">
        <v>577</v>
      </c>
      <c r="N6" s="586" t="s">
        <v>1929</v>
      </c>
      <c r="O6" s="587" t="s">
        <v>592</v>
      </c>
      <c r="P6" s="588" t="s">
        <v>1930</v>
      </c>
      <c r="Q6" s="588" t="s">
        <v>1931</v>
      </c>
    </row>
    <row r="7" spans="1:17">
      <c r="A7" s="8"/>
      <c r="B7" s="456"/>
      <c r="C7" s="94"/>
      <c r="D7" s="91"/>
      <c r="E7" s="581"/>
      <c r="F7" s="456"/>
      <c r="G7" s="456"/>
      <c r="H7" s="582"/>
      <c r="I7" s="582"/>
      <c r="J7" s="589"/>
      <c r="K7" s="582"/>
      <c r="L7" s="581" t="str">
        <f>IF(I7-J7=0,"",(K7-I7+J7)/(I7-J7)*100)</f>
        <v/>
      </c>
      <c r="M7" s="456"/>
      <c r="N7" s="590"/>
      <c r="O7" s="590"/>
      <c r="P7" s="591"/>
      <c r="Q7" s="595"/>
    </row>
    <row r="8" spans="1:17">
      <c r="A8" s="583" t="str">
        <f>IF(B8="","",ROW()-7)</f>
        <v/>
      </c>
      <c r="B8" s="13"/>
      <c r="C8" s="14"/>
      <c r="D8" s="12"/>
      <c r="E8" s="36"/>
      <c r="F8" s="13"/>
      <c r="G8" s="13"/>
      <c r="H8" s="15"/>
      <c r="I8" s="15"/>
      <c r="J8" s="15"/>
      <c r="K8" s="15"/>
      <c r="L8" s="578" t="str">
        <f t="shared" ref="L8:L24" si="0">IF(I8-J8=0,"",(K8-I8+J8)/(I8-J8)*100)</f>
        <v/>
      </c>
      <c r="M8" s="13"/>
      <c r="N8" s="89"/>
      <c r="O8" s="41" t="s">
        <v>1932</v>
      </c>
      <c r="P8" s="41"/>
      <c r="Q8" s="42"/>
    </row>
    <row r="9" spans="1:17">
      <c r="A9" s="583" t="str">
        <f t="shared" ref="A9:A24" si="1">IF(B9="","",ROW()-7)</f>
        <v/>
      </c>
      <c r="B9" s="13"/>
      <c r="C9" s="14"/>
      <c r="D9" s="12"/>
      <c r="E9" s="36"/>
      <c r="F9" s="13"/>
      <c r="G9" s="13"/>
      <c r="H9" s="15"/>
      <c r="I9" s="15"/>
      <c r="J9" s="15"/>
      <c r="K9" s="15"/>
      <c r="L9" s="578" t="str">
        <f t="shared" si="0"/>
        <v/>
      </c>
      <c r="M9" s="13"/>
      <c r="N9" s="15"/>
      <c r="O9" s="41" t="s">
        <v>1933</v>
      </c>
      <c r="P9" s="41" t="s">
        <v>1934</v>
      </c>
      <c r="Q9" s="42"/>
    </row>
    <row r="10" spans="1:17">
      <c r="A10" s="583" t="str">
        <f t="shared" si="1"/>
        <v/>
      </c>
      <c r="B10" s="13"/>
      <c r="C10" s="14"/>
      <c r="D10" s="12"/>
      <c r="E10" s="36"/>
      <c r="F10" s="13"/>
      <c r="G10" s="13"/>
      <c r="H10" s="15"/>
      <c r="I10" s="15"/>
      <c r="J10" s="15"/>
      <c r="K10" s="15"/>
      <c r="L10" s="578" t="str">
        <f t="shared" si="0"/>
        <v/>
      </c>
      <c r="M10" s="13"/>
      <c r="N10" s="15"/>
      <c r="O10" s="41" t="s">
        <v>1935</v>
      </c>
      <c r="P10" s="41"/>
      <c r="Q10" s="42"/>
    </row>
    <row r="11" spans="1:17">
      <c r="A11" s="583" t="str">
        <f t="shared" si="1"/>
        <v/>
      </c>
      <c r="B11" s="13"/>
      <c r="C11" s="14"/>
      <c r="D11" s="12"/>
      <c r="E11" s="36"/>
      <c r="F11" s="13"/>
      <c r="G11" s="13"/>
      <c r="H11" s="15"/>
      <c r="I11" s="15"/>
      <c r="J11" s="15"/>
      <c r="K11" s="15"/>
      <c r="L11" s="578" t="str">
        <f t="shared" si="0"/>
        <v/>
      </c>
      <c r="M11" s="13"/>
      <c r="N11" s="15"/>
      <c r="O11" s="41" t="s">
        <v>1936</v>
      </c>
      <c r="P11" s="41"/>
      <c r="Q11" s="42"/>
    </row>
    <row r="12" spans="1:17">
      <c r="A12" s="583" t="str">
        <f t="shared" si="1"/>
        <v/>
      </c>
      <c r="B12" s="13"/>
      <c r="C12" s="14"/>
      <c r="D12" s="12"/>
      <c r="E12" s="36"/>
      <c r="F12" s="13"/>
      <c r="G12" s="13"/>
      <c r="H12" s="15"/>
      <c r="I12" s="15"/>
      <c r="J12" s="15"/>
      <c r="K12" s="15"/>
      <c r="L12" s="578" t="str">
        <f t="shared" si="0"/>
        <v/>
      </c>
      <c r="M12" s="13"/>
      <c r="N12" s="15"/>
      <c r="O12" s="41" t="s">
        <v>1937</v>
      </c>
      <c r="P12" s="41" t="s">
        <v>1934</v>
      </c>
      <c r="Q12" s="42"/>
    </row>
    <row r="13" spans="1:17">
      <c r="A13" s="583" t="str">
        <f t="shared" si="1"/>
        <v/>
      </c>
      <c r="B13" s="13"/>
      <c r="C13" s="14"/>
      <c r="D13" s="12"/>
      <c r="E13" s="36"/>
      <c r="F13" s="13"/>
      <c r="G13" s="13"/>
      <c r="H13" s="15"/>
      <c r="I13" s="15"/>
      <c r="J13" s="15"/>
      <c r="K13" s="15"/>
      <c r="L13" s="578" t="str">
        <f t="shared" si="0"/>
        <v/>
      </c>
      <c r="M13" s="13"/>
      <c r="N13" s="15"/>
      <c r="O13" s="41" t="s">
        <v>1938</v>
      </c>
      <c r="P13" s="41"/>
      <c r="Q13" s="42"/>
    </row>
    <row r="14" spans="1:17">
      <c r="A14" s="583" t="str">
        <f t="shared" si="1"/>
        <v/>
      </c>
      <c r="B14" s="13"/>
      <c r="C14" s="14"/>
      <c r="D14" s="12"/>
      <c r="E14" s="36"/>
      <c r="F14" s="13"/>
      <c r="G14" s="13"/>
      <c r="H14" s="15"/>
      <c r="I14" s="15"/>
      <c r="J14" s="15"/>
      <c r="K14" s="15"/>
      <c r="L14" s="578" t="str">
        <f t="shared" si="0"/>
        <v/>
      </c>
      <c r="M14" s="13"/>
      <c r="N14" s="15"/>
      <c r="O14" s="41" t="s">
        <v>1939</v>
      </c>
      <c r="P14" s="41"/>
      <c r="Q14" s="42"/>
    </row>
    <row r="15" spans="1:17">
      <c r="A15" s="583" t="str">
        <f t="shared" si="1"/>
        <v/>
      </c>
      <c r="B15" s="13"/>
      <c r="C15" s="14"/>
      <c r="D15" s="12"/>
      <c r="E15" s="36"/>
      <c r="F15" s="13"/>
      <c r="G15" s="13"/>
      <c r="H15" s="15"/>
      <c r="I15" s="15"/>
      <c r="J15" s="15"/>
      <c r="K15" s="15"/>
      <c r="L15" s="578" t="str">
        <f t="shared" si="0"/>
        <v/>
      </c>
      <c r="M15" s="13"/>
      <c r="N15" s="15"/>
      <c r="O15" s="41" t="s">
        <v>1940</v>
      </c>
      <c r="P15" s="41"/>
      <c r="Q15" s="42"/>
    </row>
    <row r="16" spans="1:17">
      <c r="A16" s="583" t="str">
        <f t="shared" si="1"/>
        <v/>
      </c>
      <c r="B16" s="13"/>
      <c r="C16" s="14"/>
      <c r="D16" s="12"/>
      <c r="E16" s="36"/>
      <c r="F16" s="13"/>
      <c r="G16" s="13"/>
      <c r="H16" s="15"/>
      <c r="I16" s="15"/>
      <c r="J16" s="15"/>
      <c r="K16" s="15"/>
      <c r="L16" s="578" t="str">
        <f t="shared" si="0"/>
        <v/>
      </c>
      <c r="M16" s="13"/>
      <c r="N16" s="15"/>
      <c r="O16" s="41" t="s">
        <v>1941</v>
      </c>
      <c r="P16" s="41" t="s">
        <v>1934</v>
      </c>
      <c r="Q16" s="42"/>
    </row>
    <row r="17" spans="1:17">
      <c r="A17" s="583" t="str">
        <f t="shared" si="1"/>
        <v/>
      </c>
      <c r="B17" s="13"/>
      <c r="C17" s="14"/>
      <c r="D17" s="12"/>
      <c r="E17" s="36"/>
      <c r="F17" s="13"/>
      <c r="G17" s="13"/>
      <c r="H17" s="15"/>
      <c r="I17" s="15"/>
      <c r="J17" s="15"/>
      <c r="K17" s="15"/>
      <c r="L17" s="578" t="str">
        <f t="shared" si="0"/>
        <v/>
      </c>
      <c r="M17" s="13"/>
      <c r="N17" s="15"/>
      <c r="O17" s="41" t="s">
        <v>1942</v>
      </c>
      <c r="P17" s="41"/>
      <c r="Q17" s="42"/>
    </row>
    <row r="18" spans="1:17">
      <c r="A18" s="583" t="str">
        <f t="shared" si="1"/>
        <v/>
      </c>
      <c r="B18" s="13"/>
      <c r="C18" s="14"/>
      <c r="D18" s="12"/>
      <c r="E18" s="36"/>
      <c r="F18" s="13"/>
      <c r="G18" s="13"/>
      <c r="H18" s="15"/>
      <c r="I18" s="15"/>
      <c r="J18" s="15"/>
      <c r="K18" s="15"/>
      <c r="L18" s="578" t="str">
        <f t="shared" si="0"/>
        <v/>
      </c>
      <c r="M18" s="13"/>
      <c r="N18" s="15"/>
      <c r="O18" s="41" t="s">
        <v>1943</v>
      </c>
      <c r="P18" s="41"/>
      <c r="Q18" s="42"/>
    </row>
    <row r="19" spans="1:17">
      <c r="A19" s="583" t="str">
        <f t="shared" si="1"/>
        <v/>
      </c>
      <c r="B19" s="13"/>
      <c r="C19" s="14"/>
      <c r="D19" s="12"/>
      <c r="E19" s="36"/>
      <c r="F19" s="13"/>
      <c r="G19" s="13"/>
      <c r="H19" s="15"/>
      <c r="I19" s="15"/>
      <c r="J19" s="15"/>
      <c r="K19" s="15"/>
      <c r="L19" s="578" t="str">
        <f t="shared" si="0"/>
        <v/>
      </c>
      <c r="M19" s="13"/>
      <c r="N19" s="15"/>
      <c r="O19" s="41" t="s">
        <v>1944</v>
      </c>
      <c r="P19" s="41"/>
      <c r="Q19" s="42"/>
    </row>
    <row r="20" spans="1:17">
      <c r="A20" s="583" t="str">
        <f t="shared" si="1"/>
        <v/>
      </c>
      <c r="B20" s="13"/>
      <c r="C20" s="14"/>
      <c r="D20" s="12"/>
      <c r="E20" s="36"/>
      <c r="F20" s="13"/>
      <c r="G20" s="13"/>
      <c r="H20" s="15"/>
      <c r="I20" s="15"/>
      <c r="J20" s="15"/>
      <c r="K20" s="15"/>
      <c r="L20" s="578" t="str">
        <f t="shared" si="0"/>
        <v/>
      </c>
      <c r="M20" s="13"/>
      <c r="N20" s="15"/>
      <c r="O20" s="41" t="s">
        <v>1945</v>
      </c>
      <c r="P20" s="41"/>
      <c r="Q20" s="42"/>
    </row>
    <row r="21" spans="1:17">
      <c r="A21" s="583" t="str">
        <f t="shared" si="1"/>
        <v/>
      </c>
      <c r="B21" s="13"/>
      <c r="C21" s="14"/>
      <c r="D21" s="12"/>
      <c r="E21" s="36"/>
      <c r="F21" s="13"/>
      <c r="G21" s="13"/>
      <c r="H21" s="15"/>
      <c r="I21" s="15"/>
      <c r="J21" s="15"/>
      <c r="K21" s="15"/>
      <c r="L21" s="578" t="str">
        <f t="shared" si="0"/>
        <v/>
      </c>
      <c r="M21" s="13"/>
      <c r="N21" s="15"/>
      <c r="O21" s="41" t="s">
        <v>1946</v>
      </c>
      <c r="P21" s="41"/>
      <c r="Q21" s="42"/>
    </row>
    <row r="22" spans="1:17">
      <c r="A22" s="583" t="str">
        <f t="shared" si="1"/>
        <v/>
      </c>
      <c r="B22" s="13"/>
      <c r="C22" s="14"/>
      <c r="D22" s="12"/>
      <c r="E22" s="36"/>
      <c r="F22" s="13"/>
      <c r="G22" s="13"/>
      <c r="H22" s="15"/>
      <c r="I22" s="15"/>
      <c r="J22" s="15"/>
      <c r="K22" s="15"/>
      <c r="L22" s="578" t="str">
        <f t="shared" si="0"/>
        <v/>
      </c>
      <c r="M22" s="13"/>
      <c r="N22" s="15"/>
      <c r="O22" s="41" t="s">
        <v>1947</v>
      </c>
      <c r="P22" s="41"/>
      <c r="Q22" s="42"/>
    </row>
    <row r="23" spans="1:17">
      <c r="A23" s="583" t="str">
        <f t="shared" si="1"/>
        <v/>
      </c>
      <c r="B23" s="13"/>
      <c r="C23" s="14"/>
      <c r="D23" s="12"/>
      <c r="E23" s="36"/>
      <c r="F23" s="13"/>
      <c r="G23" s="13"/>
      <c r="H23" s="15"/>
      <c r="I23" s="15"/>
      <c r="J23" s="15"/>
      <c r="K23" s="15"/>
      <c r="L23" s="578" t="str">
        <f t="shared" si="0"/>
        <v/>
      </c>
      <c r="M23" s="13"/>
      <c r="N23" s="15"/>
      <c r="O23" s="41" t="s">
        <v>1948</v>
      </c>
      <c r="P23" s="41" t="s">
        <v>1934</v>
      </c>
      <c r="Q23" s="42"/>
    </row>
    <row r="24" spans="1:17">
      <c r="A24" s="583" t="str">
        <f t="shared" si="1"/>
        <v/>
      </c>
      <c r="B24" s="13"/>
      <c r="C24" s="14"/>
      <c r="D24" s="12"/>
      <c r="E24" s="36"/>
      <c r="F24" s="13"/>
      <c r="G24" s="13"/>
      <c r="H24" s="15"/>
      <c r="I24" s="15"/>
      <c r="J24" s="15"/>
      <c r="K24" s="15"/>
      <c r="L24" s="578" t="str">
        <f t="shared" si="0"/>
        <v/>
      </c>
      <c r="M24" s="13"/>
      <c r="N24" s="15"/>
      <c r="O24" s="41" t="s">
        <v>1949</v>
      </c>
      <c r="P24" s="41"/>
      <c r="Q24" s="42"/>
    </row>
    <row r="25" spans="1:17">
      <c r="A25" s="39" t="s">
        <v>465</v>
      </c>
      <c r="B25" s="13"/>
      <c r="C25" s="14"/>
      <c r="D25" s="12"/>
      <c r="E25" s="36"/>
      <c r="F25" s="13"/>
      <c r="G25" s="13"/>
      <c r="H25" s="15"/>
      <c r="I25" s="15">
        <f>SUM(I7:I24)</f>
        <v>0</v>
      </c>
      <c r="J25" s="15">
        <f>SUM(J7:J24)</f>
        <v>0</v>
      </c>
      <c r="K25" s="15">
        <f>SUM(K7:K24)</f>
        <v>0</v>
      </c>
      <c r="L25" s="578"/>
      <c r="M25" s="13"/>
      <c r="N25" s="15"/>
      <c r="O25" s="41"/>
      <c r="P25" s="41"/>
      <c r="Q25" s="42"/>
    </row>
    <row r="26" spans="1:17">
      <c r="A26" s="39" t="s">
        <v>1950</v>
      </c>
      <c r="B26" s="13"/>
      <c r="C26" s="14"/>
      <c r="D26" s="12"/>
      <c r="E26" s="36"/>
      <c r="F26" s="13"/>
      <c r="G26" s="13"/>
      <c r="H26" s="15"/>
      <c r="I26" s="15">
        <f>J25</f>
        <v>0</v>
      </c>
      <c r="J26" s="15"/>
      <c r="K26" s="15"/>
      <c r="L26" s="578"/>
      <c r="M26" s="13"/>
      <c r="N26" s="15"/>
      <c r="O26" s="41"/>
      <c r="P26" s="41"/>
      <c r="Q26" s="42"/>
    </row>
    <row r="27" customHeight="1" spans="1:17">
      <c r="A27" s="26" t="s">
        <v>1951</v>
      </c>
      <c r="B27" s="26"/>
      <c r="C27" s="26"/>
      <c r="D27" s="26"/>
      <c r="E27" s="26"/>
      <c r="F27" s="26"/>
      <c r="G27" s="26"/>
      <c r="H27" s="26"/>
      <c r="I27" s="32">
        <f>I25-I26</f>
        <v>0</v>
      </c>
      <c r="J27" s="32"/>
      <c r="K27" s="32">
        <f>K25</f>
        <v>0</v>
      </c>
      <c r="L27" s="578" t="str">
        <f>IF(I27=0,"",(K27-I27)/I27*100)</f>
        <v/>
      </c>
      <c r="M27" s="28"/>
      <c r="N27" s="592"/>
      <c r="O27" s="41"/>
      <c r="P27" s="41"/>
      <c r="Q27" s="42"/>
    </row>
    <row r="28" customHeight="1" spans="1:14">
      <c r="A28" s="3" t="str">
        <f>基本信息输入表!$K$6&amp;"填表人："&amp;基本信息输入表!$M$49</f>
        <v>被评估单位填表人：阎丽红</v>
      </c>
      <c r="K28" s="3" t="str">
        <f>"评估人员："&amp;基本信息输入表!$Q$49</f>
        <v>评估人员：孙艳平</v>
      </c>
      <c r="N28" s="593" t="s">
        <v>438</v>
      </c>
    </row>
    <row r="29" customHeight="1" spans="1:14">
      <c r="A29" s="3" t="str">
        <f>"填表日期："&amp;YEAR(基本信息输入表!$O$49)&amp;"年"&amp;MONTH(基本信息输入表!$O$49)&amp;"月"&amp;DAY(基本信息输入表!$O$49)&amp;"日"</f>
        <v>填表日期：2020年4月25日</v>
      </c>
      <c r="N29" s="594" t="s">
        <v>439</v>
      </c>
    </row>
    <row r="30" customHeight="1" spans="14:14">
      <c r="N30" s="594"/>
    </row>
  </sheetData>
  <mergeCells count="24">
    <mergeCell ref="A2:M2"/>
    <mergeCell ref="A3:M3"/>
    <mergeCell ref="L4:M4"/>
    <mergeCell ref="L5:M5"/>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0"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9"/>
  <sheetViews>
    <sheetView workbookViewId="0">
      <selection activeCell="AA34" sqref="AA34"/>
    </sheetView>
  </sheetViews>
  <sheetFormatPr defaultColWidth="9" defaultRowHeight="12.75" outlineLevelCol="7"/>
  <cols>
    <col min="1" max="1" width="8.75" style="3" customWidth="1"/>
    <col min="2" max="2" width="30.75" style="3" customWidth="1"/>
    <col min="3" max="6" width="18.625" style="3" customWidth="1"/>
    <col min="7" max="7" width="13" style="3" customWidth="1"/>
    <col min="8" max="16384" width="9" style="3"/>
  </cols>
  <sheetData>
    <row r="1" ht="15.75" customHeight="1" spans="1:1">
      <c r="A1" s="2" t="s">
        <v>409</v>
      </c>
    </row>
    <row r="2" s="20" customFormat="1" ht="30" customHeight="1" spans="1:7">
      <c r="A2" s="4" t="s">
        <v>1952</v>
      </c>
      <c r="B2" s="4"/>
      <c r="C2" s="4"/>
      <c r="D2" s="4"/>
      <c r="E2" s="4"/>
      <c r="F2" s="4"/>
      <c r="G2" s="4"/>
    </row>
    <row r="3" ht="15.75" customHeight="1" spans="1:7">
      <c r="A3" s="5" t="str">
        <f>"评估基准日："&amp;TEXT(基本信息输入表!M7,"yyyy年mm月dd日")</f>
        <v>评估基准日：2020年03月31日</v>
      </c>
      <c r="B3" s="5"/>
      <c r="C3" s="5"/>
      <c r="D3" s="5"/>
      <c r="E3" s="5"/>
      <c r="F3" s="5"/>
      <c r="G3" s="5"/>
    </row>
    <row r="4" ht="14.1" customHeight="1" spans="1:7">
      <c r="A4" s="5"/>
      <c r="B4" s="5"/>
      <c r="C4" s="5"/>
      <c r="D4" s="5"/>
      <c r="E4" s="5"/>
      <c r="F4" s="5"/>
      <c r="G4" s="29" t="s">
        <v>1953</v>
      </c>
    </row>
    <row r="5" ht="15.75" customHeight="1" spans="1:7">
      <c r="A5" s="3" t="str">
        <f>基本信息输入表!K6&amp;"："&amp;基本信息输入表!M6</f>
        <v>被评估单位：山西华润昌裕煤业有限公司</v>
      </c>
      <c r="G5" s="34" t="s">
        <v>361</v>
      </c>
    </row>
    <row r="6" s="5" customFormat="1" ht="15.75" customHeight="1" spans="1:7">
      <c r="A6" s="41" t="s">
        <v>575</v>
      </c>
      <c r="B6" s="41" t="s">
        <v>576</v>
      </c>
      <c r="C6" s="41" t="s">
        <v>414</v>
      </c>
      <c r="D6" s="576" t="s">
        <v>852</v>
      </c>
      <c r="E6" s="41" t="s">
        <v>415</v>
      </c>
      <c r="F6" s="44" t="s">
        <v>416</v>
      </c>
      <c r="G6" s="41" t="s">
        <v>417</v>
      </c>
    </row>
    <row r="7" ht="15.75" customHeight="1" spans="1:7">
      <c r="A7" s="77" t="s">
        <v>1954</v>
      </c>
      <c r="B7" s="577" t="s">
        <v>88</v>
      </c>
      <c r="C7" s="50">
        <f>'4-5-1投资性房地产（成本计量）'!S25</f>
        <v>0</v>
      </c>
      <c r="D7" s="50">
        <f>'4-5-1投资性房地产（成本计量）'!T25</f>
        <v>0</v>
      </c>
      <c r="E7" s="50">
        <f>'4-5-1投资性房地产（成本计量）'!W25</f>
        <v>0</v>
      </c>
      <c r="F7" s="43">
        <f>E7-C7</f>
        <v>0</v>
      </c>
      <c r="G7" s="578" t="str">
        <f>IF(C7=0,"",F7/C7*100)</f>
        <v/>
      </c>
    </row>
    <row r="8" ht="15.75" customHeight="1" spans="1:7">
      <c r="A8" s="77" t="s">
        <v>1955</v>
      </c>
      <c r="B8" s="577" t="s">
        <v>89</v>
      </c>
      <c r="C8" s="50">
        <f>'4-5-2投资性房地产（公允计量）'!S27</f>
        <v>0</v>
      </c>
      <c r="D8" s="50"/>
      <c r="E8" s="50">
        <f>'4-5-2投资性房地产（公允计量）'!T27</f>
        <v>0</v>
      </c>
      <c r="F8" s="43">
        <f>E8-C8</f>
        <v>0</v>
      </c>
      <c r="G8" s="578" t="str">
        <f>IF(C8=0,"",F8/C8*100)</f>
        <v/>
      </c>
    </row>
    <row r="9" ht="15.75" customHeight="1" spans="1:7">
      <c r="A9" s="77" t="s">
        <v>1956</v>
      </c>
      <c r="B9" s="577" t="s">
        <v>90</v>
      </c>
      <c r="C9" s="50">
        <f>'4-5-3投资性地产（成本计量）'!N31</f>
        <v>0</v>
      </c>
      <c r="D9" s="50">
        <f>'4-5-3投资性地产（成本计量）'!O31</f>
        <v>0</v>
      </c>
      <c r="E9" s="50">
        <f>'4-5-3投资性地产（成本计量）'!P31</f>
        <v>0</v>
      </c>
      <c r="F9" s="43">
        <f>E9-C9</f>
        <v>0</v>
      </c>
      <c r="G9" s="578" t="str">
        <f>IF(C9=0,"",F9/C9*100)</f>
        <v/>
      </c>
    </row>
    <row r="10" ht="15.75" customHeight="1" spans="1:7">
      <c r="A10" s="77" t="s">
        <v>1957</v>
      </c>
      <c r="B10" s="577" t="s">
        <v>1958</v>
      </c>
      <c r="C10" s="50">
        <f>'4-5-4投资性地产（公允计量）'!N27</f>
        <v>0</v>
      </c>
      <c r="D10" s="50"/>
      <c r="E10" s="43">
        <f>'4-5-4投资性地产（公允计量）'!O27</f>
        <v>0</v>
      </c>
      <c r="F10" s="43">
        <f>E10-C10</f>
        <v>0</v>
      </c>
      <c r="G10" s="578"/>
    </row>
    <row r="11" ht="15.75" customHeight="1" spans="1:7">
      <c r="A11" s="77"/>
      <c r="B11" s="70"/>
      <c r="C11" s="50"/>
      <c r="D11" s="50"/>
      <c r="E11" s="43"/>
      <c r="F11" s="43"/>
      <c r="G11" s="579"/>
    </row>
    <row r="12" ht="15.75" customHeight="1" spans="1:7">
      <c r="A12" s="77"/>
      <c r="B12" s="70"/>
      <c r="C12" s="50"/>
      <c r="D12" s="50"/>
      <c r="E12" s="43"/>
      <c r="F12" s="43"/>
      <c r="G12" s="579"/>
    </row>
    <row r="13" ht="15.75" customHeight="1" spans="1:7">
      <c r="A13" s="41"/>
      <c r="B13" s="70"/>
      <c r="C13" s="50"/>
      <c r="D13" s="50"/>
      <c r="E13" s="43"/>
      <c r="F13" s="43"/>
      <c r="G13" s="579"/>
    </row>
    <row r="14" ht="15.75" customHeight="1" spans="1:7">
      <c r="A14" s="41"/>
      <c r="B14" s="70"/>
      <c r="C14" s="50"/>
      <c r="D14" s="50"/>
      <c r="E14" s="43"/>
      <c r="F14" s="43"/>
      <c r="G14" s="579"/>
    </row>
    <row r="15" ht="15.75" customHeight="1" spans="1:7">
      <c r="A15" s="41"/>
      <c r="B15" s="70"/>
      <c r="C15" s="50"/>
      <c r="D15" s="50"/>
      <c r="E15" s="43"/>
      <c r="F15" s="43"/>
      <c r="G15" s="579"/>
    </row>
    <row r="16" ht="15.75" customHeight="1" spans="1:7">
      <c r="A16" s="41"/>
      <c r="B16" s="70"/>
      <c r="C16" s="50"/>
      <c r="D16" s="50"/>
      <c r="E16" s="43"/>
      <c r="F16" s="43"/>
      <c r="G16" s="579"/>
    </row>
    <row r="17" ht="15.75" customHeight="1" spans="1:7">
      <c r="A17" s="41"/>
      <c r="B17" s="70"/>
      <c r="C17" s="50"/>
      <c r="D17" s="50"/>
      <c r="E17" s="43"/>
      <c r="F17" s="43"/>
      <c r="G17" s="579"/>
    </row>
    <row r="18" ht="15.75" customHeight="1" spans="1:7">
      <c r="A18" s="41"/>
      <c r="B18" s="70"/>
      <c r="C18" s="50"/>
      <c r="D18" s="50"/>
      <c r="E18" s="43"/>
      <c r="F18" s="43"/>
      <c r="G18" s="579"/>
    </row>
    <row r="19" ht="15.75" customHeight="1" spans="1:7">
      <c r="A19" s="41"/>
      <c r="B19" s="70"/>
      <c r="C19" s="50"/>
      <c r="D19" s="50"/>
      <c r="E19" s="43"/>
      <c r="F19" s="43"/>
      <c r="G19" s="579"/>
    </row>
    <row r="20" ht="15.75" customHeight="1" spans="1:7">
      <c r="A20" s="41"/>
      <c r="B20" s="70"/>
      <c r="C20" s="50"/>
      <c r="D20" s="50"/>
      <c r="E20" s="43"/>
      <c r="F20" s="43"/>
      <c r="G20" s="579"/>
    </row>
    <row r="21" ht="15.75" customHeight="1" spans="1:7">
      <c r="A21" s="41"/>
      <c r="B21" s="70"/>
      <c r="C21" s="50"/>
      <c r="D21" s="50"/>
      <c r="E21" s="43"/>
      <c r="F21" s="43"/>
      <c r="G21" s="579"/>
    </row>
    <row r="22" ht="15.75" customHeight="1" spans="1:7">
      <c r="A22" s="41"/>
      <c r="B22" s="70"/>
      <c r="C22" s="50"/>
      <c r="D22" s="50"/>
      <c r="E22" s="43"/>
      <c r="F22" s="43"/>
      <c r="G22" s="579"/>
    </row>
    <row r="23" ht="15.75" customHeight="1" spans="1:7">
      <c r="A23" s="41"/>
      <c r="B23" s="70"/>
      <c r="C23" s="50"/>
      <c r="D23" s="50"/>
      <c r="E23" s="43"/>
      <c r="F23" s="43"/>
      <c r="G23" s="579"/>
    </row>
    <row r="24" ht="15.75" customHeight="1" spans="1:7">
      <c r="A24" s="41"/>
      <c r="B24" s="70"/>
      <c r="C24" s="50"/>
      <c r="D24" s="50"/>
      <c r="E24" s="43"/>
      <c r="F24" s="43"/>
      <c r="G24" s="579"/>
    </row>
    <row r="25" ht="15.75" customHeight="1" spans="1:7">
      <c r="A25" s="71" t="s">
        <v>1959</v>
      </c>
      <c r="B25" s="45"/>
      <c r="C25" s="50">
        <f>SUM(C7:C24)</f>
        <v>0</v>
      </c>
      <c r="D25" s="50">
        <f>SUM(D7:D24)</f>
        <v>0</v>
      </c>
      <c r="E25" s="50">
        <f>SUM(E7:E24)</f>
        <v>0</v>
      </c>
      <c r="F25" s="43">
        <f>E25-C25</f>
        <v>0</v>
      </c>
      <c r="G25" s="579" t="str">
        <f>IF(C25=0,"",F25/C25*100)</f>
        <v/>
      </c>
    </row>
    <row r="26" ht="15.75" customHeight="1" spans="1:7">
      <c r="A26" s="71" t="s">
        <v>1960</v>
      </c>
      <c r="B26" s="45"/>
      <c r="C26" s="73">
        <f>D25</f>
        <v>0</v>
      </c>
      <c r="D26" s="73"/>
      <c r="E26" s="43"/>
      <c r="F26" s="43"/>
      <c r="G26" s="579" t="str">
        <f>IF(C26=0,"",F26/C26*100)</f>
        <v/>
      </c>
    </row>
    <row r="27" ht="15.75" customHeight="1" spans="1:7">
      <c r="A27" s="71" t="s">
        <v>1961</v>
      </c>
      <c r="B27" s="45"/>
      <c r="C27" s="50">
        <f>C25-C26</f>
        <v>0</v>
      </c>
      <c r="D27" s="50"/>
      <c r="E27" s="50">
        <f>E25-E26</f>
        <v>0</v>
      </c>
      <c r="F27" s="43">
        <f>E27-C27</f>
        <v>0</v>
      </c>
      <c r="G27" s="579" t="str">
        <f>IF(C27=0,"",F27/C27*100)</f>
        <v/>
      </c>
    </row>
    <row r="28" ht="15.75" customHeight="1" spans="5:8">
      <c r="E28" s="3" t="str">
        <f>"评估人员："&amp;基本信息输入表!$Q$50</f>
        <v>评估人员：孙艳平</v>
      </c>
      <c r="H28" s="31" t="s">
        <v>439</v>
      </c>
    </row>
    <row r="29" ht="15.75" customHeight="1"/>
  </sheetData>
  <mergeCells count="5">
    <mergeCell ref="A2:G2"/>
    <mergeCell ref="A3:G3"/>
    <mergeCell ref="A25:B25"/>
    <mergeCell ref="A26:B26"/>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1"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G29"/>
  <sheetViews>
    <sheetView showGridLines="0" topLeftCell="F1" workbookViewId="0">
      <selection activeCell="AA34" sqref="AA34"/>
    </sheetView>
  </sheetViews>
  <sheetFormatPr defaultColWidth="9" defaultRowHeight="15.75" customHeight="1"/>
  <cols>
    <col min="1" max="1" width="5.5" style="3" customWidth="1"/>
    <col min="2" max="4" width="11.25" style="3" customWidth="1" outlineLevel="1"/>
    <col min="5" max="7" width="8" style="3" customWidth="1" outlineLevel="1"/>
    <col min="8" max="8" width="7.25" style="3" customWidth="1"/>
    <col min="9" max="9" width="13" style="3" customWidth="1"/>
    <col min="10" max="10" width="9.125" style="3" customWidth="1"/>
    <col min="11" max="11" width="18.25" style="3" customWidth="1"/>
    <col min="12" max="12" width="7.75" style="3" customWidth="1"/>
    <col min="13" max="13" width="5.25" style="3" customWidth="1"/>
    <col min="14" max="14" width="4.75" style="3" customWidth="1"/>
    <col min="15" max="16" width="8" style="3" customWidth="1"/>
    <col min="17" max="17" width="7.75" style="3" customWidth="1"/>
    <col min="18" max="19" width="5.5" style="3" customWidth="1"/>
    <col min="20" max="20" width="15" style="3" customWidth="1"/>
    <col min="21" max="21" width="5.5" style="3" customWidth="1"/>
    <col min="22" max="22" width="7.75" style="3" customWidth="1"/>
    <col min="23" max="23" width="5.5" style="3" customWidth="1"/>
    <col min="24" max="24" width="7.375" style="3" customWidth="1"/>
    <col min="25" max="25" width="7.75" style="3" customWidth="1"/>
    <col min="26" max="26" width="6" style="3" customWidth="1"/>
    <col min="27" max="27" width="9" style="5"/>
    <col min="28" max="29" width="8.625" style="3" hidden="1" customWidth="1" outlineLevel="1"/>
    <col min="30" max="30" width="14.625" style="3" hidden="1" customWidth="1" outlineLevel="1"/>
    <col min="31" max="31" width="9" style="3" collapsed="1"/>
    <col min="32" max="16384" width="9" style="3"/>
  </cols>
  <sheetData>
    <row r="1" customHeight="1" spans="1:1">
      <c r="A1" s="2" t="s">
        <v>409</v>
      </c>
    </row>
    <row r="2" s="20" customFormat="1" ht="30" customHeight="1" spans="1:27">
      <c r="A2" s="4" t="s">
        <v>1962</v>
      </c>
      <c r="B2" s="4"/>
      <c r="C2" s="4"/>
      <c r="D2" s="4"/>
      <c r="E2" s="4"/>
      <c r="F2" s="4"/>
      <c r="G2" s="4"/>
      <c r="H2" s="4"/>
      <c r="I2" s="4"/>
      <c r="J2" s="4"/>
      <c r="K2" s="4"/>
      <c r="L2" s="4"/>
      <c r="M2" s="4"/>
      <c r="N2" s="4"/>
      <c r="O2" s="4"/>
      <c r="P2" s="4"/>
      <c r="Q2" s="4"/>
      <c r="R2" s="4"/>
      <c r="S2" s="4"/>
      <c r="T2" s="4"/>
      <c r="U2" s="4"/>
      <c r="V2" s="4"/>
      <c r="W2" s="4"/>
      <c r="X2" s="4"/>
      <c r="Y2" s="4"/>
      <c r="Z2" s="4"/>
      <c r="AA2" s="21"/>
    </row>
    <row r="3" customHeight="1" spans="1:26">
      <c r="A3" s="5" t="str">
        <f>"评估基准日："&amp;TEXT(基本信息输入表!M7,"yyyy年mm月dd日")</f>
        <v>评估基准日：2020年03月31日</v>
      </c>
      <c r="B3" s="5"/>
      <c r="C3" s="5"/>
      <c r="D3" s="5"/>
      <c r="E3" s="5"/>
      <c r="F3" s="5"/>
      <c r="G3" s="5"/>
      <c r="H3" s="5"/>
      <c r="I3" s="5"/>
      <c r="J3" s="5"/>
      <c r="K3" s="5"/>
      <c r="L3" s="5"/>
      <c r="M3" s="5"/>
      <c r="N3" s="5"/>
      <c r="O3" s="5"/>
      <c r="P3" s="5"/>
      <c r="Q3" s="5"/>
      <c r="R3" s="5"/>
      <c r="S3" s="5"/>
      <c r="T3" s="5"/>
      <c r="U3" s="5"/>
      <c r="V3" s="5"/>
      <c r="W3" s="5"/>
      <c r="X3" s="5"/>
      <c r="Y3" s="5"/>
      <c r="Z3" s="5"/>
    </row>
    <row r="4" ht="14.1" customHeight="1" spans="15:27">
      <c r="O4" s="5"/>
      <c r="P4" s="5"/>
      <c r="Q4" s="5"/>
      <c r="R4" s="5"/>
      <c r="S4" s="5"/>
      <c r="T4" s="5"/>
      <c r="U4" s="5"/>
      <c r="V4" s="5"/>
      <c r="W4" s="5"/>
      <c r="X4" s="29" t="s">
        <v>1963</v>
      </c>
      <c r="Y4" s="29"/>
      <c r="Z4" s="29"/>
      <c r="AA4" s="23"/>
    </row>
    <row r="5" customHeight="1" spans="1:26">
      <c r="A5" s="6" t="str">
        <f>基本信息输入表!K6&amp;"："&amp;基本信息输入表!M6</f>
        <v>被评估单位：山西华润昌裕煤业有限公司</v>
      </c>
      <c r="B5" s="6"/>
      <c r="C5" s="6"/>
      <c r="D5" s="6"/>
      <c r="E5" s="6"/>
      <c r="F5" s="6"/>
      <c r="G5" s="6"/>
      <c r="H5" s="6"/>
      <c r="I5" s="6"/>
      <c r="J5" s="6"/>
      <c r="K5" s="6"/>
      <c r="L5" s="6"/>
      <c r="M5" s="6"/>
      <c r="N5" s="6"/>
      <c r="X5" s="68" t="s">
        <v>587</v>
      </c>
      <c r="Y5" s="68"/>
      <c r="Z5" s="68"/>
    </row>
    <row r="6" s="5" customFormat="1" ht="12.75" spans="1:33">
      <c r="A6" s="41" t="s">
        <v>444</v>
      </c>
      <c r="B6" s="44" t="s">
        <v>1964</v>
      </c>
      <c r="C6" s="555"/>
      <c r="D6" s="555"/>
      <c r="E6" s="555"/>
      <c r="F6" s="555"/>
      <c r="G6" s="45"/>
      <c r="H6" s="41" t="s">
        <v>1965</v>
      </c>
      <c r="I6" s="53" t="s">
        <v>1966</v>
      </c>
      <c r="J6" s="53" t="s">
        <v>1967</v>
      </c>
      <c r="K6" s="53" t="s">
        <v>1968</v>
      </c>
      <c r="L6" s="54" t="s">
        <v>1969</v>
      </c>
      <c r="M6" s="41" t="s">
        <v>1061</v>
      </c>
      <c r="N6" s="74" t="s">
        <v>1970</v>
      </c>
      <c r="O6" s="567" t="s">
        <v>877</v>
      </c>
      <c r="P6" s="568" t="s">
        <v>1971</v>
      </c>
      <c r="Q6" s="105" t="s">
        <v>1972</v>
      </c>
      <c r="R6" s="41" t="s">
        <v>414</v>
      </c>
      <c r="S6" s="41"/>
      <c r="T6" s="98" t="s">
        <v>961</v>
      </c>
      <c r="U6" s="41" t="s">
        <v>415</v>
      </c>
      <c r="V6" s="41"/>
      <c r="W6" s="41"/>
      <c r="X6" s="74" t="s">
        <v>417</v>
      </c>
      <c r="Y6" s="60" t="s">
        <v>1973</v>
      </c>
      <c r="Z6" s="74" t="s">
        <v>577</v>
      </c>
      <c r="AB6" s="3"/>
      <c r="AC6" s="3"/>
      <c r="AD6" s="3"/>
      <c r="AE6" s="3"/>
      <c r="AF6" s="3"/>
      <c r="AG6" s="3"/>
    </row>
    <row r="7" s="52" customFormat="1" ht="12.75" spans="1:33">
      <c r="A7" s="91"/>
      <c r="B7" s="574" t="s">
        <v>1974</v>
      </c>
      <c r="C7" s="575" t="s">
        <v>1975</v>
      </c>
      <c r="D7" s="575" t="s">
        <v>1976</v>
      </c>
      <c r="E7" s="575" t="s">
        <v>1977</v>
      </c>
      <c r="F7" s="575" t="s">
        <v>1978</v>
      </c>
      <c r="G7" s="575" t="s">
        <v>1979</v>
      </c>
      <c r="H7" s="91"/>
      <c r="I7" s="436"/>
      <c r="J7" s="436"/>
      <c r="K7" s="436"/>
      <c r="L7" s="443"/>
      <c r="M7" s="92"/>
      <c r="N7" s="94"/>
      <c r="O7" s="569"/>
      <c r="P7" s="570"/>
      <c r="Q7" s="96"/>
      <c r="R7" s="95" t="s">
        <v>1980</v>
      </c>
      <c r="S7" s="96" t="s">
        <v>1981</v>
      </c>
      <c r="T7" s="99"/>
      <c r="U7" s="96" t="s">
        <v>1980</v>
      </c>
      <c r="V7" s="100" t="s">
        <v>1036</v>
      </c>
      <c r="W7" s="96" t="s">
        <v>1981</v>
      </c>
      <c r="X7" s="100"/>
      <c r="Y7" s="541"/>
      <c r="Z7" s="92"/>
      <c r="AA7" s="23" t="s">
        <v>592</v>
      </c>
      <c r="AB7" s="3"/>
      <c r="AC7" s="3"/>
      <c r="AD7" s="3"/>
      <c r="AE7" s="3"/>
      <c r="AF7" s="3"/>
      <c r="AG7" s="3"/>
    </row>
    <row r="8" spans="1:27">
      <c r="A8" s="12" t="str">
        <f>IF(J8="","",ROW()-7)</f>
        <v/>
      </c>
      <c r="B8" s="12"/>
      <c r="C8" s="13"/>
      <c r="D8" s="13"/>
      <c r="E8" s="13"/>
      <c r="F8" s="13"/>
      <c r="G8" s="13"/>
      <c r="H8" s="12"/>
      <c r="I8" s="13"/>
      <c r="J8" s="13"/>
      <c r="K8" s="13"/>
      <c r="L8" s="13"/>
      <c r="M8" s="13"/>
      <c r="N8" s="14"/>
      <c r="O8" s="13"/>
      <c r="P8" s="33"/>
      <c r="Q8" s="15" t="s">
        <v>517</v>
      </c>
      <c r="R8" s="15"/>
      <c r="S8" s="15"/>
      <c r="T8" s="15"/>
      <c r="U8" s="15"/>
      <c r="V8" s="36"/>
      <c r="W8" s="15"/>
      <c r="X8" s="43" t="str">
        <f>IF(S8-T8=0,"",(W8-S8+T8)/(S8-T8)*100)</f>
        <v/>
      </c>
      <c r="Y8" s="15" t="str">
        <f>IF(P8=0,"",U8/P8)</f>
        <v/>
      </c>
      <c r="Z8" s="13"/>
      <c r="AA8" s="5" t="s">
        <v>1982</v>
      </c>
    </row>
    <row r="9" spans="1:27">
      <c r="A9" s="12" t="str">
        <f t="shared" ref="A9:A24" si="0">IF(J9="","",ROW()-7)</f>
        <v/>
      </c>
      <c r="B9" s="12"/>
      <c r="C9" s="13"/>
      <c r="D9" s="13"/>
      <c r="E9" s="13"/>
      <c r="F9" s="13"/>
      <c r="G9" s="13"/>
      <c r="H9" s="12"/>
      <c r="I9" s="13"/>
      <c r="J9" s="13"/>
      <c r="K9" s="13"/>
      <c r="L9" s="13"/>
      <c r="M9" s="13"/>
      <c r="N9" s="14"/>
      <c r="O9" s="13"/>
      <c r="P9" s="33"/>
      <c r="Q9" s="15" t="s">
        <v>517</v>
      </c>
      <c r="R9" s="15"/>
      <c r="S9" s="15"/>
      <c r="T9" s="15"/>
      <c r="U9" s="15"/>
      <c r="V9" s="36"/>
      <c r="W9" s="15"/>
      <c r="X9" s="32" t="str">
        <f t="shared" ref="X9:X25" si="1">IF(S9-T9=0,"",(W9-S9+T9)/(S9-T9)*100)</f>
        <v/>
      </c>
      <c r="Y9" s="15" t="str">
        <f t="shared" ref="Y9:Y27" si="2">IF(P9=0,"",U9/P9)</f>
        <v/>
      </c>
      <c r="Z9" s="13"/>
      <c r="AA9" s="5" t="s">
        <v>1983</v>
      </c>
    </row>
    <row r="10" spans="1:27">
      <c r="A10" s="12" t="str">
        <f t="shared" si="0"/>
        <v/>
      </c>
      <c r="B10" s="12"/>
      <c r="C10" s="13"/>
      <c r="D10" s="13"/>
      <c r="E10" s="13"/>
      <c r="F10" s="13"/>
      <c r="G10" s="13"/>
      <c r="H10" s="12"/>
      <c r="I10" s="13"/>
      <c r="J10" s="13"/>
      <c r="K10" s="13"/>
      <c r="L10" s="13"/>
      <c r="M10" s="13"/>
      <c r="N10" s="14"/>
      <c r="O10" s="13"/>
      <c r="P10" s="33"/>
      <c r="Q10" s="15"/>
      <c r="R10" s="15"/>
      <c r="S10" s="15"/>
      <c r="T10" s="15"/>
      <c r="U10" s="15"/>
      <c r="V10" s="36"/>
      <c r="W10" s="15"/>
      <c r="X10" s="32" t="str">
        <f t="shared" si="1"/>
        <v/>
      </c>
      <c r="Y10" s="15" t="str">
        <f t="shared" si="2"/>
        <v/>
      </c>
      <c r="Z10" s="13"/>
      <c r="AA10" s="5" t="s">
        <v>1984</v>
      </c>
    </row>
    <row r="11" spans="1:27">
      <c r="A11" s="12" t="str">
        <f t="shared" si="0"/>
        <v/>
      </c>
      <c r="B11" s="12"/>
      <c r="C11" s="13"/>
      <c r="D11" s="13"/>
      <c r="E11" s="13"/>
      <c r="F11" s="13"/>
      <c r="G11" s="13"/>
      <c r="H11" s="12"/>
      <c r="I11" s="13"/>
      <c r="J11" s="13"/>
      <c r="K11" s="13"/>
      <c r="L11" s="13"/>
      <c r="M11" s="13"/>
      <c r="N11" s="14"/>
      <c r="O11" s="13"/>
      <c r="P11" s="33"/>
      <c r="Q11" s="15"/>
      <c r="R11" s="15"/>
      <c r="S11" s="15"/>
      <c r="T11" s="15"/>
      <c r="U11" s="15"/>
      <c r="V11" s="36"/>
      <c r="W11" s="15"/>
      <c r="X11" s="32" t="str">
        <f t="shared" si="1"/>
        <v/>
      </c>
      <c r="Y11" s="15" t="str">
        <f t="shared" si="2"/>
        <v/>
      </c>
      <c r="Z11" s="13"/>
      <c r="AA11" s="5" t="s">
        <v>1985</v>
      </c>
    </row>
    <row r="12" spans="1:27">
      <c r="A12" s="12" t="str">
        <f t="shared" si="0"/>
        <v/>
      </c>
      <c r="B12" s="12"/>
      <c r="C12" s="13"/>
      <c r="D12" s="13"/>
      <c r="E12" s="13"/>
      <c r="F12" s="13"/>
      <c r="G12" s="13"/>
      <c r="H12" s="12"/>
      <c r="I12" s="13"/>
      <c r="J12" s="13"/>
      <c r="K12" s="13"/>
      <c r="L12" s="13"/>
      <c r="M12" s="13"/>
      <c r="N12" s="14"/>
      <c r="O12" s="13"/>
      <c r="P12" s="33"/>
      <c r="Q12" s="15"/>
      <c r="R12" s="15"/>
      <c r="S12" s="15"/>
      <c r="T12" s="15"/>
      <c r="U12" s="15"/>
      <c r="V12" s="36"/>
      <c r="W12" s="15"/>
      <c r="X12" s="32" t="str">
        <f t="shared" si="1"/>
        <v/>
      </c>
      <c r="Y12" s="15" t="str">
        <f t="shared" si="2"/>
        <v/>
      </c>
      <c r="Z12" s="13"/>
      <c r="AA12" s="5" t="s">
        <v>1986</v>
      </c>
    </row>
    <row r="13" spans="1:27">
      <c r="A13" s="12" t="str">
        <f t="shared" si="0"/>
        <v/>
      </c>
      <c r="B13" s="12"/>
      <c r="C13" s="13"/>
      <c r="D13" s="13"/>
      <c r="E13" s="13"/>
      <c r="F13" s="13"/>
      <c r="G13" s="13"/>
      <c r="H13" s="12"/>
      <c r="I13" s="13"/>
      <c r="J13" s="13"/>
      <c r="K13" s="13"/>
      <c r="L13" s="13"/>
      <c r="M13" s="13"/>
      <c r="N13" s="14"/>
      <c r="O13" s="13"/>
      <c r="P13" s="33"/>
      <c r="Q13" s="15"/>
      <c r="R13" s="15"/>
      <c r="S13" s="15"/>
      <c r="T13" s="15"/>
      <c r="U13" s="15"/>
      <c r="V13" s="36"/>
      <c r="W13" s="15"/>
      <c r="X13" s="32" t="str">
        <f t="shared" si="1"/>
        <v/>
      </c>
      <c r="Y13" s="15" t="str">
        <f t="shared" si="2"/>
        <v/>
      </c>
      <c r="Z13" s="13"/>
      <c r="AA13" s="5" t="s">
        <v>1987</v>
      </c>
    </row>
    <row r="14" spans="1:27">
      <c r="A14" s="12" t="str">
        <f t="shared" si="0"/>
        <v/>
      </c>
      <c r="B14" s="12"/>
      <c r="C14" s="13"/>
      <c r="D14" s="13"/>
      <c r="E14" s="13"/>
      <c r="F14" s="13"/>
      <c r="G14" s="13"/>
      <c r="H14" s="12"/>
      <c r="I14" s="13"/>
      <c r="J14" s="13"/>
      <c r="K14" s="13"/>
      <c r="L14" s="13"/>
      <c r="M14" s="13"/>
      <c r="N14" s="14"/>
      <c r="O14" s="13"/>
      <c r="P14" s="33"/>
      <c r="Q14" s="15" t="s">
        <v>517</v>
      </c>
      <c r="R14" s="15"/>
      <c r="S14" s="15"/>
      <c r="T14" s="15"/>
      <c r="U14" s="15"/>
      <c r="V14" s="36"/>
      <c r="W14" s="15"/>
      <c r="X14" s="32" t="str">
        <f t="shared" si="1"/>
        <v/>
      </c>
      <c r="Y14" s="15" t="str">
        <f t="shared" si="2"/>
        <v/>
      </c>
      <c r="Z14" s="13"/>
      <c r="AA14" s="5" t="s">
        <v>1988</v>
      </c>
    </row>
    <row r="15" spans="1:27">
      <c r="A15" s="12" t="str">
        <f t="shared" si="0"/>
        <v/>
      </c>
      <c r="B15" s="12"/>
      <c r="C15" s="13"/>
      <c r="D15" s="13"/>
      <c r="E15" s="13"/>
      <c r="F15" s="13"/>
      <c r="G15" s="13"/>
      <c r="H15" s="12"/>
      <c r="I15" s="13"/>
      <c r="J15" s="13"/>
      <c r="K15" s="13"/>
      <c r="L15" s="13"/>
      <c r="M15" s="13"/>
      <c r="N15" s="14"/>
      <c r="O15" s="13"/>
      <c r="P15" s="33"/>
      <c r="Q15" s="15" t="s">
        <v>517</v>
      </c>
      <c r="R15" s="15"/>
      <c r="S15" s="15"/>
      <c r="T15" s="15"/>
      <c r="U15" s="15"/>
      <c r="V15" s="36"/>
      <c r="W15" s="15"/>
      <c r="X15" s="32" t="str">
        <f t="shared" si="1"/>
        <v/>
      </c>
      <c r="Y15" s="15" t="str">
        <f t="shared" si="2"/>
        <v/>
      </c>
      <c r="Z15" s="13"/>
      <c r="AA15" s="5" t="s">
        <v>1989</v>
      </c>
    </row>
    <row r="16" spans="1:27">
      <c r="A16" s="12" t="str">
        <f t="shared" si="0"/>
        <v/>
      </c>
      <c r="B16" s="12"/>
      <c r="C16" s="13"/>
      <c r="D16" s="13"/>
      <c r="E16" s="13"/>
      <c r="F16" s="13"/>
      <c r="G16" s="13"/>
      <c r="H16" s="12"/>
      <c r="I16" s="13"/>
      <c r="J16" s="13"/>
      <c r="K16" s="13"/>
      <c r="L16" s="13"/>
      <c r="M16" s="13"/>
      <c r="N16" s="14"/>
      <c r="O16" s="13"/>
      <c r="P16" s="33"/>
      <c r="Q16" s="15"/>
      <c r="R16" s="15"/>
      <c r="S16" s="15"/>
      <c r="T16" s="15"/>
      <c r="U16" s="15"/>
      <c r="V16" s="36"/>
      <c r="W16" s="15"/>
      <c r="X16" s="32" t="str">
        <f t="shared" si="1"/>
        <v/>
      </c>
      <c r="Y16" s="15" t="str">
        <f t="shared" si="2"/>
        <v/>
      </c>
      <c r="Z16" s="13"/>
      <c r="AA16" s="5" t="s">
        <v>1990</v>
      </c>
    </row>
    <row r="17" spans="1:27">
      <c r="A17" s="12" t="str">
        <f t="shared" si="0"/>
        <v/>
      </c>
      <c r="B17" s="12"/>
      <c r="C17" s="13"/>
      <c r="D17" s="13"/>
      <c r="E17" s="13"/>
      <c r="F17" s="13"/>
      <c r="G17" s="13"/>
      <c r="H17" s="12"/>
      <c r="I17" s="13"/>
      <c r="J17" s="13"/>
      <c r="K17" s="13"/>
      <c r="L17" s="13"/>
      <c r="M17" s="13"/>
      <c r="N17" s="14"/>
      <c r="O17" s="13"/>
      <c r="P17" s="33"/>
      <c r="Q17" s="15"/>
      <c r="R17" s="15"/>
      <c r="S17" s="15"/>
      <c r="T17" s="15"/>
      <c r="U17" s="15"/>
      <c r="V17" s="36"/>
      <c r="W17" s="15"/>
      <c r="X17" s="32" t="str">
        <f t="shared" si="1"/>
        <v/>
      </c>
      <c r="Y17" s="15" t="str">
        <f t="shared" si="2"/>
        <v/>
      </c>
      <c r="Z17" s="13"/>
      <c r="AA17" s="5" t="s">
        <v>1991</v>
      </c>
    </row>
    <row r="18" spans="1:27">
      <c r="A18" s="12" t="str">
        <f t="shared" si="0"/>
        <v/>
      </c>
      <c r="B18" s="12"/>
      <c r="C18" s="13"/>
      <c r="D18" s="13"/>
      <c r="E18" s="13"/>
      <c r="F18" s="13"/>
      <c r="G18" s="13"/>
      <c r="H18" s="12"/>
      <c r="I18" s="13"/>
      <c r="J18" s="13"/>
      <c r="K18" s="13"/>
      <c r="L18" s="13"/>
      <c r="M18" s="13"/>
      <c r="N18" s="14"/>
      <c r="O18" s="13"/>
      <c r="P18" s="33"/>
      <c r="Q18" s="15" t="s">
        <v>517</v>
      </c>
      <c r="R18" s="15"/>
      <c r="S18" s="15"/>
      <c r="T18" s="15"/>
      <c r="U18" s="15"/>
      <c r="V18" s="36"/>
      <c r="W18" s="15"/>
      <c r="X18" s="32" t="str">
        <f t="shared" si="1"/>
        <v/>
      </c>
      <c r="Y18" s="15" t="str">
        <f t="shared" si="2"/>
        <v/>
      </c>
      <c r="Z18" s="13"/>
      <c r="AA18" s="5" t="s">
        <v>1992</v>
      </c>
    </row>
    <row r="19" spans="1:27">
      <c r="A19" s="12" t="str">
        <f t="shared" si="0"/>
        <v/>
      </c>
      <c r="B19" s="12"/>
      <c r="C19" s="13"/>
      <c r="D19" s="13"/>
      <c r="E19" s="13"/>
      <c r="F19" s="13"/>
      <c r="G19" s="13"/>
      <c r="H19" s="12"/>
      <c r="I19" s="13"/>
      <c r="J19" s="13"/>
      <c r="K19" s="13"/>
      <c r="L19" s="13"/>
      <c r="M19" s="13"/>
      <c r="N19" s="14"/>
      <c r="O19" s="13"/>
      <c r="P19" s="33"/>
      <c r="Q19" s="15" t="s">
        <v>517</v>
      </c>
      <c r="R19" s="15"/>
      <c r="S19" s="15"/>
      <c r="T19" s="15"/>
      <c r="U19" s="15"/>
      <c r="V19" s="36"/>
      <c r="W19" s="15"/>
      <c r="X19" s="32" t="str">
        <f t="shared" si="1"/>
        <v/>
      </c>
      <c r="Y19" s="15" t="str">
        <f t="shared" si="2"/>
        <v/>
      </c>
      <c r="Z19" s="13"/>
      <c r="AA19" s="5" t="s">
        <v>1993</v>
      </c>
    </row>
    <row r="20" spans="1:27">
      <c r="A20" s="12" t="str">
        <f t="shared" si="0"/>
        <v/>
      </c>
      <c r="B20" s="12"/>
      <c r="C20" s="13"/>
      <c r="D20" s="13"/>
      <c r="E20" s="13"/>
      <c r="F20" s="13"/>
      <c r="G20" s="13"/>
      <c r="H20" s="12"/>
      <c r="I20" s="13"/>
      <c r="J20" s="13"/>
      <c r="K20" s="13"/>
      <c r="L20" s="13"/>
      <c r="M20" s="13"/>
      <c r="N20" s="14"/>
      <c r="O20" s="13"/>
      <c r="P20" s="33"/>
      <c r="Q20" s="15" t="s">
        <v>517</v>
      </c>
      <c r="R20" s="15"/>
      <c r="S20" s="15"/>
      <c r="T20" s="15"/>
      <c r="U20" s="15"/>
      <c r="V20" s="36"/>
      <c r="W20" s="15"/>
      <c r="X20" s="32" t="str">
        <f t="shared" si="1"/>
        <v/>
      </c>
      <c r="Y20" s="15" t="str">
        <f t="shared" si="2"/>
        <v/>
      </c>
      <c r="Z20" s="13"/>
      <c r="AA20" s="5" t="s">
        <v>1994</v>
      </c>
    </row>
    <row r="21" spans="1:27">
      <c r="A21" s="12" t="str">
        <f t="shared" si="0"/>
        <v/>
      </c>
      <c r="B21" s="12"/>
      <c r="C21" s="13"/>
      <c r="D21" s="13"/>
      <c r="E21" s="13"/>
      <c r="F21" s="13"/>
      <c r="G21" s="13"/>
      <c r="H21" s="12"/>
      <c r="I21" s="13"/>
      <c r="J21" s="13"/>
      <c r="K21" s="13"/>
      <c r="L21" s="13"/>
      <c r="M21" s="13"/>
      <c r="N21" s="14"/>
      <c r="O21" s="13"/>
      <c r="P21" s="33"/>
      <c r="Q21" s="15" t="s">
        <v>517</v>
      </c>
      <c r="R21" s="15"/>
      <c r="S21" s="15"/>
      <c r="T21" s="15"/>
      <c r="U21" s="15"/>
      <c r="V21" s="36"/>
      <c r="W21" s="15"/>
      <c r="X21" s="32" t="str">
        <f t="shared" si="1"/>
        <v/>
      </c>
      <c r="Y21" s="15" t="str">
        <f t="shared" si="2"/>
        <v/>
      </c>
      <c r="Z21" s="13"/>
      <c r="AA21" s="5" t="s">
        <v>1995</v>
      </c>
    </row>
    <row r="22" spans="1:27">
      <c r="A22" s="12" t="str">
        <f t="shared" si="0"/>
        <v/>
      </c>
      <c r="B22" s="12"/>
      <c r="C22" s="13"/>
      <c r="D22" s="13"/>
      <c r="E22" s="13"/>
      <c r="F22" s="13"/>
      <c r="G22" s="13"/>
      <c r="H22" s="12"/>
      <c r="I22" s="13"/>
      <c r="J22" s="13"/>
      <c r="K22" s="13"/>
      <c r="L22" s="13"/>
      <c r="M22" s="13"/>
      <c r="N22" s="14"/>
      <c r="O22" s="13"/>
      <c r="P22" s="33"/>
      <c r="Q22" s="15" t="s">
        <v>517</v>
      </c>
      <c r="R22" s="15"/>
      <c r="S22" s="15"/>
      <c r="T22" s="15"/>
      <c r="U22" s="15"/>
      <c r="V22" s="36"/>
      <c r="W22" s="15"/>
      <c r="X22" s="32" t="str">
        <f t="shared" si="1"/>
        <v/>
      </c>
      <c r="Y22" s="15" t="str">
        <f t="shared" si="2"/>
        <v/>
      </c>
      <c r="Z22" s="13"/>
      <c r="AA22" s="5" t="s">
        <v>1996</v>
      </c>
    </row>
    <row r="23" spans="1:27">
      <c r="A23" s="12" t="str">
        <f t="shared" si="0"/>
        <v/>
      </c>
      <c r="B23" s="12"/>
      <c r="C23" s="13"/>
      <c r="D23" s="13"/>
      <c r="E23" s="13"/>
      <c r="F23" s="13"/>
      <c r="G23" s="13"/>
      <c r="H23" s="12"/>
      <c r="I23" s="13"/>
      <c r="J23" s="13"/>
      <c r="K23" s="13"/>
      <c r="L23" s="13"/>
      <c r="M23" s="13"/>
      <c r="N23" s="14"/>
      <c r="O23" s="13"/>
      <c r="P23" s="33"/>
      <c r="Q23" s="15"/>
      <c r="R23" s="15"/>
      <c r="S23" s="15"/>
      <c r="T23" s="15"/>
      <c r="U23" s="15"/>
      <c r="V23" s="36"/>
      <c r="W23" s="15"/>
      <c r="X23" s="32" t="str">
        <f t="shared" si="1"/>
        <v/>
      </c>
      <c r="Y23" s="15" t="str">
        <f t="shared" si="2"/>
        <v/>
      </c>
      <c r="Z23" s="13"/>
      <c r="AA23" s="5" t="s">
        <v>1997</v>
      </c>
    </row>
    <row r="24" spans="1:27">
      <c r="A24" s="12" t="str">
        <f t="shared" si="0"/>
        <v/>
      </c>
      <c r="B24" s="12"/>
      <c r="C24" s="13"/>
      <c r="D24" s="13"/>
      <c r="E24" s="13"/>
      <c r="F24" s="13"/>
      <c r="G24" s="13"/>
      <c r="H24" s="12"/>
      <c r="I24" s="13"/>
      <c r="J24" s="13"/>
      <c r="K24" s="13"/>
      <c r="L24" s="13"/>
      <c r="M24" s="13"/>
      <c r="N24" s="14"/>
      <c r="O24" s="13"/>
      <c r="P24" s="33"/>
      <c r="Q24" s="15"/>
      <c r="R24" s="15"/>
      <c r="S24" s="15"/>
      <c r="T24" s="15"/>
      <c r="U24" s="15"/>
      <c r="V24" s="36"/>
      <c r="W24" s="15"/>
      <c r="X24" s="32" t="str">
        <f t="shared" si="1"/>
        <v/>
      </c>
      <c r="Y24" s="15" t="str">
        <f t="shared" si="2"/>
        <v/>
      </c>
      <c r="Z24" s="13"/>
      <c r="AA24" s="5" t="s">
        <v>1998</v>
      </c>
    </row>
    <row r="25" spans="1:26">
      <c r="A25" s="12" t="s">
        <v>1999</v>
      </c>
      <c r="B25" s="12"/>
      <c r="C25" s="13"/>
      <c r="D25" s="13"/>
      <c r="E25" s="13"/>
      <c r="F25" s="13"/>
      <c r="G25" s="13"/>
      <c r="H25" s="12"/>
      <c r="I25" s="13"/>
      <c r="J25" s="13"/>
      <c r="K25" s="13"/>
      <c r="L25" s="13"/>
      <c r="M25" s="13"/>
      <c r="N25" s="14"/>
      <c r="O25" s="13"/>
      <c r="P25" s="33"/>
      <c r="Q25" s="15" t="s">
        <v>517</v>
      </c>
      <c r="R25" s="15">
        <f>SUM(R8:R24)</f>
        <v>0</v>
      </c>
      <c r="S25" s="15">
        <f>SUM(S8:S24)</f>
        <v>0</v>
      </c>
      <c r="T25" s="15">
        <f>SUM(T8:T24)</f>
        <v>0</v>
      </c>
      <c r="U25" s="15">
        <f>SUM(U8:U24)</f>
        <v>0</v>
      </c>
      <c r="V25" s="36"/>
      <c r="W25" s="15">
        <f>SUM(W8:W24)</f>
        <v>0</v>
      </c>
      <c r="X25" s="32" t="str">
        <f t="shared" si="1"/>
        <v/>
      </c>
      <c r="Y25" s="15" t="str">
        <f t="shared" si="2"/>
        <v/>
      </c>
      <c r="Z25" s="13"/>
    </row>
    <row r="26" spans="1:26">
      <c r="A26" s="12" t="s">
        <v>2000</v>
      </c>
      <c r="B26" s="12"/>
      <c r="C26" s="13"/>
      <c r="D26" s="13"/>
      <c r="E26" s="13"/>
      <c r="F26" s="13"/>
      <c r="G26" s="13"/>
      <c r="H26" s="12"/>
      <c r="I26" s="13"/>
      <c r="J26" s="13"/>
      <c r="K26" s="13"/>
      <c r="L26" s="13"/>
      <c r="M26" s="13"/>
      <c r="N26" s="14"/>
      <c r="O26" s="13"/>
      <c r="P26" s="33"/>
      <c r="Q26" s="15"/>
      <c r="R26" s="15"/>
      <c r="S26" s="15">
        <f>T25</f>
        <v>0</v>
      </c>
      <c r="T26" s="15"/>
      <c r="U26" s="15"/>
      <c r="V26" s="36"/>
      <c r="W26" s="15"/>
      <c r="X26" s="32"/>
      <c r="Y26" s="15" t="str">
        <f t="shared" si="2"/>
        <v/>
      </c>
      <c r="Z26" s="13"/>
    </row>
    <row r="27" customHeight="1" spans="1:26">
      <c r="A27" s="24" t="s">
        <v>2001</v>
      </c>
      <c r="B27" s="56"/>
      <c r="C27" s="56"/>
      <c r="D27" s="56"/>
      <c r="E27" s="56"/>
      <c r="F27" s="56"/>
      <c r="G27" s="56"/>
      <c r="H27" s="56"/>
      <c r="I27" s="56"/>
      <c r="J27" s="25"/>
      <c r="K27" s="25"/>
      <c r="L27" s="25"/>
      <c r="M27" s="26"/>
      <c r="N27" s="26"/>
      <c r="O27" s="26"/>
      <c r="P27" s="28"/>
      <c r="Q27" s="32"/>
      <c r="R27" s="27">
        <f>R25-R26</f>
        <v>0</v>
      </c>
      <c r="S27" s="27">
        <f>S25-S26</f>
        <v>0</v>
      </c>
      <c r="T27" s="32"/>
      <c r="U27" s="32">
        <f>U25</f>
        <v>0</v>
      </c>
      <c r="V27" s="26"/>
      <c r="W27" s="32">
        <f>W25</f>
        <v>0</v>
      </c>
      <c r="X27" s="32" t="str">
        <f>IF(S27=0,"",(W27-S27)/S27*100)</f>
        <v/>
      </c>
      <c r="Y27" s="32" t="str">
        <f t="shared" si="2"/>
        <v/>
      </c>
      <c r="Z27" s="428"/>
    </row>
    <row r="28" customHeight="1" spans="1:27">
      <c r="A28" s="3" t="str">
        <f>基本信息输入表!$K$6&amp;"填表人："&amp;基本信息输入表!$M$51</f>
        <v>被评估单位填表人：阎丽红</v>
      </c>
      <c r="X28" s="3" t="str">
        <f>"评估人员："&amp;基本信息输入表!$Q$51</f>
        <v>评估人员：孙艳平</v>
      </c>
      <c r="AA28" s="23" t="s">
        <v>439</v>
      </c>
    </row>
    <row r="29" customHeight="1" spans="1:1">
      <c r="A29" s="3" t="str">
        <f>"填表日期："&amp;YEAR(基本信息输入表!$O$51)&amp;"年"&amp;MONTH(基本信息输入表!$O$51)&amp;"月"&amp;DAY(基本信息输入表!$O$51)&amp;"日"</f>
        <v>填表日期：2020年4月25日</v>
      </c>
    </row>
  </sheetData>
  <mergeCells count="26">
    <mergeCell ref="A2:Z2"/>
    <mergeCell ref="A3:Z3"/>
    <mergeCell ref="X4:Z4"/>
    <mergeCell ref="A5:N5"/>
    <mergeCell ref="X5:Z5"/>
    <mergeCell ref="B6:G6"/>
    <mergeCell ref="R6:S6"/>
    <mergeCell ref="U6:W6"/>
    <mergeCell ref="A25:J25"/>
    <mergeCell ref="A26:J26"/>
    <mergeCell ref="A27:J27"/>
    <mergeCell ref="A6:A7"/>
    <mergeCell ref="H6:H7"/>
    <mergeCell ref="I6:I7"/>
    <mergeCell ref="J6:J7"/>
    <mergeCell ref="K6:K7"/>
    <mergeCell ref="L6:L7"/>
    <mergeCell ref="M6:M7"/>
    <mergeCell ref="N6:N7"/>
    <mergeCell ref="O6:O7"/>
    <mergeCell ref="P6:P7"/>
    <mergeCell ref="Q6:Q7"/>
    <mergeCell ref="T6:T7"/>
    <mergeCell ref="X6:X7"/>
    <mergeCell ref="Y6:Y7"/>
    <mergeCell ref="Z6:Z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53"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29"/>
  <sheetViews>
    <sheetView showGridLines="0" workbookViewId="0">
      <selection activeCell="AA34" sqref="AA34"/>
    </sheetView>
  </sheetViews>
  <sheetFormatPr defaultColWidth="9" defaultRowHeight="12.75"/>
  <cols>
    <col min="1" max="1" width="5" style="3" customWidth="1"/>
    <col min="2" max="4" width="11.25" style="3" customWidth="1" outlineLevel="1"/>
    <col min="5" max="7" width="8" style="3" customWidth="1" outlineLevel="1"/>
    <col min="8" max="9" width="8.125" style="3" customWidth="1"/>
    <col min="10" max="10" width="9.5" style="3" customWidth="1"/>
    <col min="11" max="11" width="18" style="3" customWidth="1"/>
    <col min="12" max="12" width="8" style="3" customWidth="1"/>
    <col min="13" max="13" width="5.25" style="3" customWidth="1"/>
    <col min="14" max="14" width="4.75" style="3" customWidth="1"/>
    <col min="15" max="15" width="8" style="3" customWidth="1"/>
    <col min="16" max="17" width="7.75" style="3" customWidth="1"/>
    <col min="18" max="18" width="16.625" style="3" customWidth="1"/>
    <col min="19" max="19" width="8" style="3" customWidth="1"/>
    <col min="20" max="20" width="9.625" style="3" customWidth="1"/>
    <col min="21" max="21" width="7.25" style="3" customWidth="1"/>
    <col min="22" max="22" width="7.5" style="3" customWidth="1"/>
    <col min="23" max="23" width="9" style="5"/>
    <col min="24" max="16384" width="9" style="3"/>
  </cols>
  <sheetData>
    <row r="1" spans="1:1">
      <c r="A1" s="2" t="s">
        <v>409</v>
      </c>
    </row>
    <row r="2" s="20" customFormat="1" ht="30" customHeight="1" spans="1:23">
      <c r="A2" s="4" t="s">
        <v>2002</v>
      </c>
      <c r="B2" s="4"/>
      <c r="C2" s="4"/>
      <c r="D2" s="4"/>
      <c r="E2" s="4"/>
      <c r="F2" s="4"/>
      <c r="G2" s="4"/>
      <c r="H2" s="4"/>
      <c r="I2" s="4"/>
      <c r="J2" s="4"/>
      <c r="K2" s="4"/>
      <c r="L2" s="4"/>
      <c r="M2" s="4"/>
      <c r="N2" s="4"/>
      <c r="O2" s="4"/>
      <c r="P2" s="4"/>
      <c r="Q2" s="4"/>
      <c r="R2" s="4"/>
      <c r="S2" s="4"/>
      <c r="T2" s="4"/>
      <c r="U2" s="4"/>
      <c r="V2" s="4"/>
      <c r="W2" s="21"/>
    </row>
    <row r="3" ht="15.75" customHeight="1" spans="1:22">
      <c r="A3" s="5" t="str">
        <f>"评估基准日："&amp;TEXT(基本信息输入表!M7,"yyyy年mm月dd日")</f>
        <v>评估基准日：2020年03月31日</v>
      </c>
      <c r="B3" s="5"/>
      <c r="C3" s="5"/>
      <c r="D3" s="5"/>
      <c r="E3" s="5"/>
      <c r="F3" s="5"/>
      <c r="G3" s="5"/>
      <c r="H3" s="5"/>
      <c r="I3" s="5"/>
      <c r="J3" s="5"/>
      <c r="K3" s="5"/>
      <c r="L3" s="5"/>
      <c r="M3" s="5"/>
      <c r="N3" s="5"/>
      <c r="O3" s="5"/>
      <c r="P3" s="5"/>
      <c r="Q3" s="5"/>
      <c r="R3" s="5"/>
      <c r="S3" s="5"/>
      <c r="T3" s="5"/>
      <c r="U3" s="5"/>
      <c r="V3" s="5"/>
    </row>
    <row r="4" ht="14.1" customHeight="1" spans="8:22">
      <c r="H4" s="5"/>
      <c r="I4" s="5"/>
      <c r="J4" s="5"/>
      <c r="K4" s="5"/>
      <c r="L4" s="5"/>
      <c r="M4" s="5"/>
      <c r="N4" s="5"/>
      <c r="O4" s="5"/>
      <c r="P4" s="5"/>
      <c r="Q4" s="5"/>
      <c r="R4" s="5"/>
      <c r="S4" s="5"/>
      <c r="T4" s="5"/>
      <c r="U4" s="5"/>
      <c r="V4" s="29" t="s">
        <v>2003</v>
      </c>
    </row>
    <row r="5" ht="15.75" customHeight="1" spans="1:22">
      <c r="A5" s="7" t="str">
        <f>基本信息输入表!K6&amp;"："&amp;基本信息输入表!M6</f>
        <v>被评估单位：山西华润昌裕煤业有限公司</v>
      </c>
      <c r="B5" s="7"/>
      <c r="C5" s="7"/>
      <c r="D5" s="7"/>
      <c r="E5" s="7"/>
      <c r="F5" s="7"/>
      <c r="G5" s="7"/>
      <c r="H5" s="7"/>
      <c r="I5" s="7"/>
      <c r="J5" s="7"/>
      <c r="K5" s="7"/>
      <c r="L5" s="7"/>
      <c r="M5" s="7"/>
      <c r="N5" s="7"/>
      <c r="O5" s="7"/>
      <c r="V5" s="34" t="s">
        <v>587</v>
      </c>
    </row>
    <row r="6" s="5" customFormat="1" ht="15.75" customHeight="1" spans="1:22">
      <c r="A6" s="41" t="s">
        <v>444</v>
      </c>
      <c r="B6" s="44" t="s">
        <v>1964</v>
      </c>
      <c r="C6" s="555"/>
      <c r="D6" s="555"/>
      <c r="E6" s="555"/>
      <c r="F6" s="555"/>
      <c r="G6" s="45"/>
      <c r="H6" s="41" t="s">
        <v>1965</v>
      </c>
      <c r="I6" s="54" t="s">
        <v>2004</v>
      </c>
      <c r="J6" s="53" t="s">
        <v>1967</v>
      </c>
      <c r="K6" s="53" t="s">
        <v>1968</v>
      </c>
      <c r="L6" s="54" t="s">
        <v>1969</v>
      </c>
      <c r="M6" s="41" t="s">
        <v>1061</v>
      </c>
      <c r="N6" s="102" t="s">
        <v>2005</v>
      </c>
      <c r="O6" s="567" t="s">
        <v>877</v>
      </c>
      <c r="P6" s="568" t="s">
        <v>1971</v>
      </c>
      <c r="Q6" s="105" t="s">
        <v>1972</v>
      </c>
      <c r="R6" s="572" t="s">
        <v>2006</v>
      </c>
      <c r="S6" s="53" t="s">
        <v>414</v>
      </c>
      <c r="T6" s="8" t="s">
        <v>415</v>
      </c>
      <c r="U6" s="74" t="s">
        <v>417</v>
      </c>
      <c r="V6" s="74" t="s">
        <v>577</v>
      </c>
    </row>
    <row r="7" s="5" customFormat="1" spans="1:23">
      <c r="A7" s="91"/>
      <c r="B7" s="91" t="s">
        <v>1974</v>
      </c>
      <c r="C7" s="92" t="s">
        <v>1975</v>
      </c>
      <c r="D7" s="92" t="s">
        <v>1976</v>
      </c>
      <c r="E7" s="92" t="s">
        <v>1977</v>
      </c>
      <c r="F7" s="92" t="s">
        <v>1978</v>
      </c>
      <c r="G7" s="92" t="s">
        <v>1979</v>
      </c>
      <c r="H7" s="91"/>
      <c r="I7" s="436"/>
      <c r="J7" s="436"/>
      <c r="K7" s="436"/>
      <c r="L7" s="443"/>
      <c r="M7" s="92"/>
      <c r="N7" s="94"/>
      <c r="O7" s="569"/>
      <c r="P7" s="570"/>
      <c r="Q7" s="96"/>
      <c r="R7" s="573"/>
      <c r="S7" s="541"/>
      <c r="T7" s="541"/>
      <c r="U7" s="100"/>
      <c r="V7" s="92"/>
      <c r="W7" s="23" t="s">
        <v>592</v>
      </c>
    </row>
    <row r="8" spans="1:23">
      <c r="A8" s="12" t="str">
        <f>IF(J8="","",ROW()-7)</f>
        <v/>
      </c>
      <c r="B8" s="12"/>
      <c r="C8" s="13"/>
      <c r="D8" s="13"/>
      <c r="E8" s="13"/>
      <c r="F8" s="13"/>
      <c r="G8" s="13"/>
      <c r="H8" s="12"/>
      <c r="I8" s="13"/>
      <c r="J8" s="13"/>
      <c r="K8" s="13"/>
      <c r="L8" s="13"/>
      <c r="M8" s="13"/>
      <c r="N8" s="14"/>
      <c r="O8" s="13"/>
      <c r="P8" s="33"/>
      <c r="Q8" s="15" t="s">
        <v>517</v>
      </c>
      <c r="R8" s="15"/>
      <c r="S8" s="15"/>
      <c r="T8" s="15"/>
      <c r="U8" s="43" t="str">
        <f t="shared" ref="U8:U27" si="0">IF(S8=0,"",(T8-S8)/S8*100)</f>
        <v/>
      </c>
      <c r="V8" s="13"/>
      <c r="W8" s="5" t="s">
        <v>2007</v>
      </c>
    </row>
    <row r="9" spans="1:23">
      <c r="A9" s="12" t="str">
        <f t="shared" ref="A9:A26" si="1">IF(J9="","",ROW()-7)</f>
        <v/>
      </c>
      <c r="B9" s="12"/>
      <c r="C9" s="13"/>
      <c r="D9" s="13"/>
      <c r="E9" s="13"/>
      <c r="F9" s="13"/>
      <c r="G9" s="13"/>
      <c r="H9" s="12"/>
      <c r="I9" s="13"/>
      <c r="J9" s="13"/>
      <c r="K9" s="13"/>
      <c r="L9" s="13"/>
      <c r="M9" s="13"/>
      <c r="N9" s="14"/>
      <c r="O9" s="13"/>
      <c r="P9" s="33"/>
      <c r="Q9" s="15" t="s">
        <v>517</v>
      </c>
      <c r="R9" s="15"/>
      <c r="S9" s="15"/>
      <c r="T9" s="15"/>
      <c r="U9" s="32" t="str">
        <f t="shared" si="0"/>
        <v/>
      </c>
      <c r="V9" s="13"/>
      <c r="W9" s="5" t="s">
        <v>2008</v>
      </c>
    </row>
    <row r="10" spans="1:23">
      <c r="A10" s="12" t="str">
        <f t="shared" si="1"/>
        <v/>
      </c>
      <c r="B10" s="12"/>
      <c r="C10" s="13"/>
      <c r="D10" s="13"/>
      <c r="E10" s="13"/>
      <c r="F10" s="13"/>
      <c r="G10" s="13"/>
      <c r="H10" s="12"/>
      <c r="I10" s="13"/>
      <c r="J10" s="13"/>
      <c r="K10" s="13"/>
      <c r="L10" s="13"/>
      <c r="M10" s="13"/>
      <c r="N10" s="14"/>
      <c r="O10" s="13"/>
      <c r="P10" s="33"/>
      <c r="Q10" s="15" t="s">
        <v>517</v>
      </c>
      <c r="R10" s="15"/>
      <c r="S10" s="15"/>
      <c r="T10" s="15"/>
      <c r="U10" s="32" t="str">
        <f t="shared" si="0"/>
        <v/>
      </c>
      <c r="V10" s="13"/>
      <c r="W10" s="5" t="s">
        <v>2009</v>
      </c>
    </row>
    <row r="11" spans="1:23">
      <c r="A11" s="12" t="str">
        <f t="shared" si="1"/>
        <v/>
      </c>
      <c r="B11" s="12"/>
      <c r="C11" s="13"/>
      <c r="D11" s="13"/>
      <c r="E11" s="13"/>
      <c r="F11" s="13"/>
      <c r="G11" s="13"/>
      <c r="H11" s="12"/>
      <c r="I11" s="13"/>
      <c r="J11" s="13"/>
      <c r="K11" s="13"/>
      <c r="L11" s="13"/>
      <c r="M11" s="13"/>
      <c r="N11" s="14"/>
      <c r="O11" s="13"/>
      <c r="P11" s="33"/>
      <c r="Q11" s="15" t="s">
        <v>517</v>
      </c>
      <c r="R11" s="15"/>
      <c r="S11" s="15"/>
      <c r="T11" s="15"/>
      <c r="U11" s="32" t="str">
        <f t="shared" si="0"/>
        <v/>
      </c>
      <c r="V11" s="13"/>
      <c r="W11" s="5" t="s">
        <v>2010</v>
      </c>
    </row>
    <row r="12" spans="1:23">
      <c r="A12" s="12" t="str">
        <f t="shared" si="1"/>
        <v/>
      </c>
      <c r="B12" s="12"/>
      <c r="C12" s="13"/>
      <c r="D12" s="13"/>
      <c r="E12" s="13"/>
      <c r="F12" s="13"/>
      <c r="G12" s="13"/>
      <c r="H12" s="12"/>
      <c r="I12" s="13"/>
      <c r="J12" s="13"/>
      <c r="K12" s="13"/>
      <c r="L12" s="13"/>
      <c r="M12" s="13"/>
      <c r="N12" s="14"/>
      <c r="O12" s="13"/>
      <c r="P12" s="33"/>
      <c r="Q12" s="15" t="s">
        <v>517</v>
      </c>
      <c r="R12" s="15"/>
      <c r="S12" s="15"/>
      <c r="T12" s="15"/>
      <c r="U12" s="32" t="str">
        <f t="shared" si="0"/>
        <v/>
      </c>
      <c r="V12" s="13"/>
      <c r="W12" s="5" t="s">
        <v>2011</v>
      </c>
    </row>
    <row r="13" spans="1:23">
      <c r="A13" s="12"/>
      <c r="B13" s="12"/>
      <c r="C13" s="13"/>
      <c r="D13" s="13"/>
      <c r="E13" s="13"/>
      <c r="F13" s="13"/>
      <c r="G13" s="13"/>
      <c r="H13" s="12"/>
      <c r="I13" s="13"/>
      <c r="J13" s="13"/>
      <c r="K13" s="13"/>
      <c r="L13" s="13"/>
      <c r="M13" s="13"/>
      <c r="N13" s="14"/>
      <c r="O13" s="13"/>
      <c r="P13" s="33"/>
      <c r="Q13" s="15"/>
      <c r="R13" s="15"/>
      <c r="S13" s="15"/>
      <c r="T13" s="15"/>
      <c r="U13" s="32"/>
      <c r="V13" s="13"/>
      <c r="W13" s="5" t="s">
        <v>2012</v>
      </c>
    </row>
    <row r="14" spans="1:23">
      <c r="A14" s="12" t="str">
        <f t="shared" si="1"/>
        <v/>
      </c>
      <c r="B14" s="12"/>
      <c r="C14" s="13"/>
      <c r="D14" s="13"/>
      <c r="E14" s="13"/>
      <c r="F14" s="13"/>
      <c r="G14" s="13"/>
      <c r="H14" s="12"/>
      <c r="I14" s="13"/>
      <c r="J14" s="13"/>
      <c r="K14" s="13"/>
      <c r="L14" s="13"/>
      <c r="M14" s="13"/>
      <c r="N14" s="14"/>
      <c r="O14" s="13"/>
      <c r="P14" s="33"/>
      <c r="Q14" s="15" t="s">
        <v>517</v>
      </c>
      <c r="R14" s="15"/>
      <c r="S14" s="15"/>
      <c r="T14" s="15"/>
      <c r="U14" s="32" t="str">
        <f t="shared" si="0"/>
        <v/>
      </c>
      <c r="V14" s="13"/>
      <c r="W14" s="5" t="s">
        <v>2013</v>
      </c>
    </row>
    <row r="15" spans="1:23">
      <c r="A15" s="12" t="str">
        <f t="shared" si="1"/>
        <v/>
      </c>
      <c r="B15" s="12"/>
      <c r="C15" s="13"/>
      <c r="D15" s="13"/>
      <c r="E15" s="13"/>
      <c r="F15" s="13"/>
      <c r="G15" s="13"/>
      <c r="H15" s="12"/>
      <c r="I15" s="13"/>
      <c r="J15" s="13"/>
      <c r="K15" s="13"/>
      <c r="L15" s="13"/>
      <c r="M15" s="13"/>
      <c r="N15" s="14"/>
      <c r="O15" s="13"/>
      <c r="P15" s="33"/>
      <c r="Q15" s="15" t="s">
        <v>517</v>
      </c>
      <c r="R15" s="15"/>
      <c r="S15" s="15"/>
      <c r="T15" s="15"/>
      <c r="U15" s="32" t="str">
        <f t="shared" si="0"/>
        <v/>
      </c>
      <c r="V15" s="13"/>
      <c r="W15" s="5" t="s">
        <v>2014</v>
      </c>
    </row>
    <row r="16" spans="1:23">
      <c r="A16" s="12" t="str">
        <f t="shared" si="1"/>
        <v/>
      </c>
      <c r="B16" s="12"/>
      <c r="C16" s="13"/>
      <c r="D16" s="13"/>
      <c r="E16" s="13"/>
      <c r="F16" s="13"/>
      <c r="G16" s="13"/>
      <c r="H16" s="12"/>
      <c r="I16" s="13"/>
      <c r="J16" s="13"/>
      <c r="K16" s="13"/>
      <c r="L16" s="13"/>
      <c r="M16" s="13"/>
      <c r="N16" s="14"/>
      <c r="O16" s="13"/>
      <c r="P16" s="33"/>
      <c r="Q16" s="15" t="s">
        <v>517</v>
      </c>
      <c r="R16" s="15"/>
      <c r="S16" s="15"/>
      <c r="T16" s="15"/>
      <c r="U16" s="32" t="str">
        <f t="shared" si="0"/>
        <v/>
      </c>
      <c r="V16" s="13"/>
      <c r="W16" s="5" t="s">
        <v>2015</v>
      </c>
    </row>
    <row r="17" spans="1:23">
      <c r="A17" s="12" t="str">
        <f t="shared" si="1"/>
        <v/>
      </c>
      <c r="B17" s="12"/>
      <c r="C17" s="13"/>
      <c r="D17" s="13"/>
      <c r="E17" s="13"/>
      <c r="F17" s="13"/>
      <c r="G17" s="13"/>
      <c r="H17" s="12"/>
      <c r="I17" s="13"/>
      <c r="J17" s="13"/>
      <c r="K17" s="13"/>
      <c r="L17" s="13"/>
      <c r="M17" s="13"/>
      <c r="N17" s="14"/>
      <c r="O17" s="13"/>
      <c r="P17" s="33"/>
      <c r="Q17" s="15"/>
      <c r="R17" s="15"/>
      <c r="S17" s="15"/>
      <c r="T17" s="15"/>
      <c r="U17" s="32" t="str">
        <f t="shared" si="0"/>
        <v/>
      </c>
      <c r="V17" s="13"/>
      <c r="W17" s="5" t="s">
        <v>2016</v>
      </c>
    </row>
    <row r="18" spans="1:23">
      <c r="A18" s="12" t="str">
        <f t="shared" si="1"/>
        <v/>
      </c>
      <c r="B18" s="12"/>
      <c r="C18" s="13"/>
      <c r="D18" s="13"/>
      <c r="E18" s="13"/>
      <c r="F18" s="13"/>
      <c r="G18" s="13"/>
      <c r="H18" s="12"/>
      <c r="I18" s="13"/>
      <c r="J18" s="13"/>
      <c r="K18" s="13"/>
      <c r="L18" s="13"/>
      <c r="M18" s="13"/>
      <c r="N18" s="14"/>
      <c r="O18" s="13"/>
      <c r="P18" s="33"/>
      <c r="Q18" s="15"/>
      <c r="R18" s="15"/>
      <c r="S18" s="15"/>
      <c r="T18" s="15"/>
      <c r="U18" s="32" t="str">
        <f t="shared" si="0"/>
        <v/>
      </c>
      <c r="V18" s="13"/>
      <c r="W18" s="5" t="s">
        <v>2017</v>
      </c>
    </row>
    <row r="19" spans="1:23">
      <c r="A19" s="12" t="str">
        <f t="shared" si="1"/>
        <v/>
      </c>
      <c r="B19" s="12"/>
      <c r="C19" s="13"/>
      <c r="D19" s="13"/>
      <c r="E19" s="13"/>
      <c r="F19" s="13"/>
      <c r="G19" s="13"/>
      <c r="H19" s="12"/>
      <c r="I19" s="13"/>
      <c r="J19" s="13"/>
      <c r="K19" s="13"/>
      <c r="L19" s="13"/>
      <c r="M19" s="13"/>
      <c r="N19" s="14"/>
      <c r="O19" s="13"/>
      <c r="P19" s="33"/>
      <c r="Q19" s="15"/>
      <c r="R19" s="15"/>
      <c r="S19" s="15"/>
      <c r="T19" s="15"/>
      <c r="U19" s="32" t="str">
        <f t="shared" si="0"/>
        <v/>
      </c>
      <c r="V19" s="13"/>
      <c r="W19" s="5" t="s">
        <v>2018</v>
      </c>
    </row>
    <row r="20" spans="1:23">
      <c r="A20" s="12" t="str">
        <f t="shared" si="1"/>
        <v/>
      </c>
      <c r="B20" s="12"/>
      <c r="C20" s="13"/>
      <c r="D20" s="13"/>
      <c r="E20" s="13"/>
      <c r="F20" s="13"/>
      <c r="G20" s="13"/>
      <c r="H20" s="12"/>
      <c r="I20" s="13"/>
      <c r="J20" s="13"/>
      <c r="K20" s="13"/>
      <c r="L20" s="13"/>
      <c r="M20" s="13"/>
      <c r="N20" s="14"/>
      <c r="O20" s="13"/>
      <c r="P20" s="33"/>
      <c r="Q20" s="15"/>
      <c r="R20" s="15"/>
      <c r="S20" s="15"/>
      <c r="T20" s="15"/>
      <c r="U20" s="32" t="str">
        <f t="shared" si="0"/>
        <v/>
      </c>
      <c r="V20" s="13"/>
      <c r="W20" s="5" t="s">
        <v>2019</v>
      </c>
    </row>
    <row r="21" spans="1:23">
      <c r="A21" s="12" t="str">
        <f t="shared" si="1"/>
        <v/>
      </c>
      <c r="B21" s="12"/>
      <c r="C21" s="13"/>
      <c r="D21" s="13"/>
      <c r="E21" s="13"/>
      <c r="F21" s="13"/>
      <c r="G21" s="13"/>
      <c r="H21" s="12"/>
      <c r="I21" s="13"/>
      <c r="J21" s="13"/>
      <c r="K21" s="13"/>
      <c r="L21" s="13"/>
      <c r="M21" s="13"/>
      <c r="N21" s="14"/>
      <c r="O21" s="13"/>
      <c r="P21" s="33"/>
      <c r="Q21" s="15"/>
      <c r="R21" s="15"/>
      <c r="S21" s="15"/>
      <c r="T21" s="15"/>
      <c r="U21" s="32" t="str">
        <f t="shared" si="0"/>
        <v/>
      </c>
      <c r="V21" s="13"/>
      <c r="W21" s="5" t="s">
        <v>2020</v>
      </c>
    </row>
    <row r="22" spans="1:23">
      <c r="A22" s="12" t="str">
        <f t="shared" si="1"/>
        <v/>
      </c>
      <c r="B22" s="12"/>
      <c r="C22" s="13"/>
      <c r="D22" s="13"/>
      <c r="E22" s="13"/>
      <c r="F22" s="13"/>
      <c r="G22" s="13"/>
      <c r="H22" s="12"/>
      <c r="I22" s="13"/>
      <c r="J22" s="13"/>
      <c r="K22" s="13"/>
      <c r="L22" s="13"/>
      <c r="M22" s="13"/>
      <c r="N22" s="14"/>
      <c r="O22" s="13"/>
      <c r="P22" s="33"/>
      <c r="Q22" s="15"/>
      <c r="R22" s="15"/>
      <c r="S22" s="15"/>
      <c r="T22" s="15"/>
      <c r="U22" s="32" t="str">
        <f t="shared" si="0"/>
        <v/>
      </c>
      <c r="V22" s="13"/>
      <c r="W22" s="5" t="s">
        <v>2021</v>
      </c>
    </row>
    <row r="23" spans="1:23">
      <c r="A23" s="12" t="str">
        <f t="shared" si="1"/>
        <v/>
      </c>
      <c r="B23" s="12"/>
      <c r="C23" s="13"/>
      <c r="D23" s="13"/>
      <c r="E23" s="13"/>
      <c r="F23" s="13"/>
      <c r="G23" s="13"/>
      <c r="H23" s="12"/>
      <c r="I23" s="13"/>
      <c r="J23" s="13"/>
      <c r="K23" s="13"/>
      <c r="L23" s="13"/>
      <c r="M23" s="13"/>
      <c r="N23" s="14"/>
      <c r="O23" s="13"/>
      <c r="P23" s="33"/>
      <c r="Q23" s="15"/>
      <c r="R23" s="15"/>
      <c r="S23" s="15"/>
      <c r="T23" s="15"/>
      <c r="U23" s="32" t="str">
        <f t="shared" si="0"/>
        <v/>
      </c>
      <c r="V23" s="13"/>
      <c r="W23" s="5" t="s">
        <v>2022</v>
      </c>
    </row>
    <row r="24" spans="1:23">
      <c r="A24" s="12" t="str">
        <f t="shared" si="1"/>
        <v/>
      </c>
      <c r="B24" s="12"/>
      <c r="C24" s="13"/>
      <c r="D24" s="13"/>
      <c r="E24" s="13"/>
      <c r="F24" s="13"/>
      <c r="G24" s="13"/>
      <c r="H24" s="12"/>
      <c r="I24" s="13"/>
      <c r="J24" s="13"/>
      <c r="K24" s="13"/>
      <c r="L24" s="13"/>
      <c r="M24" s="13"/>
      <c r="N24" s="14"/>
      <c r="O24" s="13"/>
      <c r="P24" s="33"/>
      <c r="Q24" s="15" t="s">
        <v>517</v>
      </c>
      <c r="R24" s="15"/>
      <c r="S24" s="15"/>
      <c r="T24" s="15"/>
      <c r="U24" s="32" t="str">
        <f t="shared" si="0"/>
        <v/>
      </c>
      <c r="V24" s="13"/>
      <c r="W24" s="5" t="s">
        <v>2023</v>
      </c>
    </row>
    <row r="25" spans="1:23">
      <c r="A25" s="12" t="str">
        <f t="shared" si="1"/>
        <v/>
      </c>
      <c r="B25" s="12"/>
      <c r="C25" s="13"/>
      <c r="D25" s="13"/>
      <c r="E25" s="13"/>
      <c r="F25" s="13"/>
      <c r="G25" s="13"/>
      <c r="H25" s="12"/>
      <c r="I25" s="13"/>
      <c r="J25" s="13"/>
      <c r="K25" s="13"/>
      <c r="L25" s="13"/>
      <c r="M25" s="13"/>
      <c r="N25" s="14"/>
      <c r="O25" s="13"/>
      <c r="P25" s="33"/>
      <c r="Q25" s="15" t="s">
        <v>517</v>
      </c>
      <c r="R25" s="15"/>
      <c r="S25" s="15"/>
      <c r="T25" s="15"/>
      <c r="U25" s="32" t="str">
        <f t="shared" si="0"/>
        <v/>
      </c>
      <c r="V25" s="13"/>
      <c r="W25" s="5" t="s">
        <v>2024</v>
      </c>
    </row>
    <row r="26" spans="1:23">
      <c r="A26" s="12" t="str">
        <f t="shared" si="1"/>
        <v/>
      </c>
      <c r="B26" s="12"/>
      <c r="C26" s="13"/>
      <c r="D26" s="13"/>
      <c r="E26" s="13"/>
      <c r="F26" s="13"/>
      <c r="G26" s="13"/>
      <c r="H26" s="12"/>
      <c r="I26" s="13"/>
      <c r="J26" s="13"/>
      <c r="K26" s="13"/>
      <c r="L26" s="13"/>
      <c r="M26" s="13"/>
      <c r="N26" s="14"/>
      <c r="O26" s="13"/>
      <c r="P26" s="33"/>
      <c r="Q26" s="15" t="s">
        <v>517</v>
      </c>
      <c r="R26" s="15"/>
      <c r="S26" s="15"/>
      <c r="T26" s="15"/>
      <c r="U26" s="32" t="str">
        <f t="shared" si="0"/>
        <v/>
      </c>
      <c r="V26" s="13"/>
      <c r="W26" s="5" t="s">
        <v>2025</v>
      </c>
    </row>
    <row r="27" ht="15.75" customHeight="1" spans="1:22">
      <c r="A27" s="24" t="s">
        <v>812</v>
      </c>
      <c r="B27" s="56"/>
      <c r="C27" s="56"/>
      <c r="D27" s="56"/>
      <c r="E27" s="56"/>
      <c r="F27" s="56"/>
      <c r="G27" s="56"/>
      <c r="H27" s="566"/>
      <c r="I27" s="566"/>
      <c r="J27" s="571"/>
      <c r="K27" s="571"/>
      <c r="L27" s="571"/>
      <c r="M27" s="26"/>
      <c r="N27" s="26"/>
      <c r="O27" s="26"/>
      <c r="P27" s="32"/>
      <c r="Q27" s="32" t="s">
        <v>517</v>
      </c>
      <c r="R27" s="32"/>
      <c r="S27" s="32">
        <f>SUM(S7:S26)</f>
        <v>0</v>
      </c>
      <c r="T27" s="32">
        <f>SUM(T7:T26)</f>
        <v>0</v>
      </c>
      <c r="U27" s="32" t="str">
        <f t="shared" si="0"/>
        <v/>
      </c>
      <c r="V27" s="428"/>
    </row>
    <row r="28" ht="15.75" customHeight="1" spans="1:23">
      <c r="A28" s="3" t="str">
        <f>基本信息输入表!$K$6&amp;"填表人："&amp;基本信息输入表!$M$52</f>
        <v>被评估单位填表人：阎丽红</v>
      </c>
      <c r="T28" s="3" t="str">
        <f>"评估人员："&amp;基本信息输入表!$Q$52</f>
        <v>评估人员：孙艳平</v>
      </c>
      <c r="W28" s="23" t="s">
        <v>439</v>
      </c>
    </row>
    <row r="29" ht="15.75" customHeight="1" spans="1:1">
      <c r="A29" s="3" t="str">
        <f>"填表日期："&amp;YEAR(基本信息输入表!$O$52)&amp;"年"&amp;MONTH(基本信息输入表!$O$52)&amp;"月"&amp;DAY(基本信息输入表!$O$52)&amp;"日"</f>
        <v>填表日期：2020年4月25日</v>
      </c>
    </row>
  </sheetData>
  <mergeCells count="21">
    <mergeCell ref="A2:V2"/>
    <mergeCell ref="A3:V3"/>
    <mergeCell ref="A5:O5"/>
    <mergeCell ref="B6:G6"/>
    <mergeCell ref="A27:J27"/>
    <mergeCell ref="A6:A7"/>
    <mergeCell ref="H6:H7"/>
    <mergeCell ref="I6:I7"/>
    <mergeCell ref="J6:J7"/>
    <mergeCell ref="K6:K7"/>
    <mergeCell ref="L6:L7"/>
    <mergeCell ref="M6:M7"/>
    <mergeCell ref="N6:N7"/>
    <mergeCell ref="O6:O7"/>
    <mergeCell ref="P6:P7"/>
    <mergeCell ref="Q6:Q7"/>
    <mergeCell ref="R6:R7"/>
    <mergeCell ref="S6:S7"/>
    <mergeCell ref="T6:T7"/>
    <mergeCell ref="U6:U7"/>
    <mergeCell ref="V6:V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5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5"/>
  <sheetViews>
    <sheetView showGridLines="0" workbookViewId="0">
      <selection activeCell="AA34" sqref="AA34"/>
    </sheetView>
  </sheetViews>
  <sheetFormatPr defaultColWidth="9" defaultRowHeight="12.75"/>
  <cols>
    <col min="1" max="1" width="7.625" style="3" customWidth="1"/>
    <col min="2" max="2" width="11.25" style="3" customWidth="1"/>
    <col min="3" max="3" width="7.625" style="3" customWidth="1"/>
    <col min="4" max="4" width="17.75" style="3" customWidth="1"/>
    <col min="5" max="10" width="7.625" style="3" customWidth="1"/>
    <col min="11" max="11" width="8" style="3" customWidth="1"/>
    <col min="12" max="12" width="7.5" style="3" customWidth="1"/>
    <col min="13" max="13" width="11.375" style="3" customWidth="1"/>
    <col min="14" max="14" width="8" style="3" customWidth="1"/>
    <col min="15" max="15" width="15" style="3" customWidth="1"/>
    <col min="16" max="16" width="9.625" style="3" customWidth="1"/>
    <col min="17" max="17" width="7.75" style="3" customWidth="1"/>
    <col min="18" max="18" width="8.25" style="3" customWidth="1"/>
    <col min="19" max="19" width="9" style="5"/>
    <col min="20" max="25" width="5.625" style="3" hidden="1" customWidth="1" outlineLevel="1"/>
    <col min="26" max="26" width="14.75" style="3" hidden="1" customWidth="1" outlineLevel="1"/>
    <col min="27" max="27" width="11.25" style="3" hidden="1" customWidth="1" outlineLevel="1"/>
    <col min="28" max="30" width="8.625" style="3" hidden="1" customWidth="1" outlineLevel="2"/>
    <col min="31" max="31" width="11.25" style="3" hidden="1" customWidth="1" outlineLevel="2"/>
    <col min="32" max="32" width="8.625" style="3" hidden="1" customWidth="1" outlineLevel="2"/>
    <col min="33" max="33" width="10.5" style="3" hidden="1" customWidth="1" outlineLevel="2"/>
    <col min="34" max="34" width="8.625" style="3" hidden="1" customWidth="1" outlineLevel="2"/>
    <col min="35" max="35" width="11.25" style="3" hidden="1" customWidth="1" outlineLevel="2"/>
    <col min="36" max="36" width="11" style="3" hidden="1" customWidth="1" outlineLevel="2"/>
    <col min="37" max="37" width="8.625" style="3" hidden="1" customWidth="1" outlineLevel="1"/>
    <col min="38" max="38" width="8.625" style="3" hidden="1" customWidth="1" outlineLevel="1" collapsed="1"/>
    <col min="39" max="39" width="8.625" style="3" hidden="1" customWidth="1" outlineLevel="1"/>
    <col min="40" max="40" width="9" style="3" collapsed="1"/>
    <col min="41" max="16384" width="9" style="3"/>
  </cols>
  <sheetData>
    <row r="1" spans="1:1">
      <c r="A1" s="2" t="s">
        <v>409</v>
      </c>
    </row>
    <row r="2" s="20" customFormat="1" ht="30" customHeight="1" spans="1:19">
      <c r="A2" s="4" t="s">
        <v>2026</v>
      </c>
      <c r="B2" s="4"/>
      <c r="C2" s="4"/>
      <c r="D2" s="4"/>
      <c r="E2" s="4"/>
      <c r="F2" s="4"/>
      <c r="G2" s="4"/>
      <c r="H2" s="4"/>
      <c r="I2" s="4"/>
      <c r="J2" s="4"/>
      <c r="K2" s="4"/>
      <c r="L2" s="4"/>
      <c r="M2" s="4"/>
      <c r="N2" s="4"/>
      <c r="O2" s="4"/>
      <c r="P2" s="4"/>
      <c r="Q2" s="4"/>
      <c r="R2" s="4"/>
      <c r="S2" s="21"/>
    </row>
    <row r="3" spans="1:18">
      <c r="A3" s="5" t="str">
        <f>"评估基准日："&amp;TEXT(基本信息输入表!M7,"yyyy年mm月dd日")</f>
        <v>评估基准日：2020年03月31日</v>
      </c>
      <c r="B3" s="5"/>
      <c r="C3" s="5"/>
      <c r="D3" s="5"/>
      <c r="E3" s="5"/>
      <c r="F3" s="5"/>
      <c r="G3" s="5"/>
      <c r="H3" s="5"/>
      <c r="I3" s="5"/>
      <c r="J3" s="5"/>
      <c r="K3" s="5"/>
      <c r="L3" s="5"/>
      <c r="M3" s="5"/>
      <c r="N3" s="5"/>
      <c r="O3" s="5"/>
      <c r="P3" s="5"/>
      <c r="Q3" s="5"/>
      <c r="R3" s="5"/>
    </row>
    <row r="4" spans="2:18">
      <c r="B4" s="5"/>
      <c r="C4" s="5"/>
      <c r="D4" s="5"/>
      <c r="E4" s="5"/>
      <c r="F4" s="5"/>
      <c r="G4" s="5"/>
      <c r="H4" s="5"/>
      <c r="I4" s="5"/>
      <c r="J4" s="5"/>
      <c r="K4" s="5"/>
      <c r="L4" s="5"/>
      <c r="M4" s="5"/>
      <c r="N4" s="5"/>
      <c r="O4" s="5"/>
      <c r="P4" s="5"/>
      <c r="Q4" s="29" t="s">
        <v>2027</v>
      </c>
      <c r="R4" s="29"/>
    </row>
    <row r="5" spans="1:18">
      <c r="A5" s="7" t="str">
        <f>基本信息输入表!K6&amp;"："&amp;基本信息输入表!M6</f>
        <v>被评估单位：山西华润昌裕煤业有限公司</v>
      </c>
      <c r="B5" s="7"/>
      <c r="C5" s="7"/>
      <c r="D5" s="7"/>
      <c r="E5" s="7"/>
      <c r="F5" s="7"/>
      <c r="R5" s="34" t="s">
        <v>587</v>
      </c>
    </row>
    <row r="6" s="52" customFormat="1" spans="1:18">
      <c r="A6" s="53" t="s">
        <v>444</v>
      </c>
      <c r="B6" s="53" t="s">
        <v>2028</v>
      </c>
      <c r="C6" s="53" t="s">
        <v>2029</v>
      </c>
      <c r="D6" s="53" t="s">
        <v>1968</v>
      </c>
      <c r="E6" s="53" t="s">
        <v>2030</v>
      </c>
      <c r="F6" s="53" t="s">
        <v>2031</v>
      </c>
      <c r="G6" s="53" t="s">
        <v>2032</v>
      </c>
      <c r="H6" s="53" t="s">
        <v>1979</v>
      </c>
      <c r="I6" s="53" t="s">
        <v>2033</v>
      </c>
      <c r="J6" s="53" t="s">
        <v>2034</v>
      </c>
      <c r="K6" s="53" t="s">
        <v>2035</v>
      </c>
      <c r="L6" s="53" t="s">
        <v>2036</v>
      </c>
      <c r="M6" s="53" t="s">
        <v>1033</v>
      </c>
      <c r="N6" s="8" t="s">
        <v>414</v>
      </c>
      <c r="O6" s="98" t="s">
        <v>961</v>
      </c>
      <c r="P6" s="9" t="s">
        <v>1106</v>
      </c>
      <c r="Q6" s="53" t="s">
        <v>417</v>
      </c>
      <c r="R6" s="53" t="s">
        <v>577</v>
      </c>
    </row>
    <row r="7" s="52" customFormat="1" spans="1:19">
      <c r="A7" s="423"/>
      <c r="B7" s="423"/>
      <c r="C7" s="425"/>
      <c r="D7" s="425"/>
      <c r="E7" s="425"/>
      <c r="F7" s="425"/>
      <c r="G7" s="426"/>
      <c r="H7" s="425"/>
      <c r="I7" s="425"/>
      <c r="J7" s="423"/>
      <c r="K7" s="425"/>
      <c r="L7" s="429"/>
      <c r="M7" s="430"/>
      <c r="N7" s="430"/>
      <c r="O7" s="565"/>
      <c r="P7" s="430"/>
      <c r="Q7" s="431"/>
      <c r="R7" s="425"/>
      <c r="S7" s="23" t="s">
        <v>592</v>
      </c>
    </row>
    <row r="8" spans="1:19">
      <c r="A8" s="12" t="str">
        <f>IF(C8="","",ROW()-7)</f>
        <v/>
      </c>
      <c r="B8" s="12"/>
      <c r="C8" s="13"/>
      <c r="D8" s="13"/>
      <c r="E8" s="13"/>
      <c r="F8" s="13"/>
      <c r="G8" s="14"/>
      <c r="H8" s="13"/>
      <c r="I8" s="13"/>
      <c r="J8" s="12"/>
      <c r="K8" s="13"/>
      <c r="L8" s="33"/>
      <c r="M8" s="15"/>
      <c r="N8" s="15"/>
      <c r="O8" s="15"/>
      <c r="P8" s="15"/>
      <c r="Q8" s="43" t="str">
        <f>IF(N8-O8=0,"",(P8-N8+O8)/(N8-O8)*100)</f>
        <v/>
      </c>
      <c r="R8" s="13"/>
      <c r="S8" s="5" t="s">
        <v>2037</v>
      </c>
    </row>
    <row r="9" spans="1:19">
      <c r="A9" s="12" t="str">
        <f t="shared" ref="A9:A30" si="0">IF(C9="","",ROW()-7)</f>
        <v/>
      </c>
      <c r="B9" s="12"/>
      <c r="C9" s="13"/>
      <c r="D9" s="13"/>
      <c r="E9" s="13"/>
      <c r="F9" s="13"/>
      <c r="G9" s="14"/>
      <c r="H9" s="13"/>
      <c r="I9" s="13"/>
      <c r="J9" s="12"/>
      <c r="K9" s="13"/>
      <c r="L9" s="33"/>
      <c r="M9" s="15"/>
      <c r="N9" s="15"/>
      <c r="O9" s="15"/>
      <c r="P9" s="15"/>
      <c r="Q9" s="32" t="str">
        <f t="shared" ref="Q9:Q33" si="1">IF(N9-O9=0,"",(P9-N9+O9)/(N9-O9)*100)</f>
        <v/>
      </c>
      <c r="R9" s="13"/>
      <c r="S9" s="5" t="s">
        <v>2038</v>
      </c>
    </row>
    <row r="10" spans="1:19">
      <c r="A10" s="12" t="str">
        <f t="shared" si="0"/>
        <v/>
      </c>
      <c r="B10" s="12"/>
      <c r="C10" s="13"/>
      <c r="D10" s="13"/>
      <c r="E10" s="13"/>
      <c r="F10" s="13"/>
      <c r="G10" s="14"/>
      <c r="H10" s="13"/>
      <c r="I10" s="13"/>
      <c r="J10" s="12"/>
      <c r="K10" s="13"/>
      <c r="L10" s="33"/>
      <c r="M10" s="15"/>
      <c r="N10" s="15"/>
      <c r="O10" s="15"/>
      <c r="P10" s="15"/>
      <c r="Q10" s="32" t="str">
        <f t="shared" si="1"/>
        <v/>
      </c>
      <c r="R10" s="13"/>
      <c r="S10" s="5" t="s">
        <v>2039</v>
      </c>
    </row>
    <row r="11" spans="1:19">
      <c r="A11" s="12" t="str">
        <f t="shared" si="0"/>
        <v/>
      </c>
      <c r="B11" s="12"/>
      <c r="C11" s="13"/>
      <c r="D11" s="13"/>
      <c r="E11" s="13"/>
      <c r="F11" s="13"/>
      <c r="G11" s="14"/>
      <c r="H11" s="13"/>
      <c r="I11" s="13"/>
      <c r="J11" s="12"/>
      <c r="K11" s="13"/>
      <c r="L11" s="33"/>
      <c r="M11" s="15"/>
      <c r="N11" s="15"/>
      <c r="O11" s="15"/>
      <c r="P11" s="15"/>
      <c r="Q11" s="32" t="str">
        <f t="shared" si="1"/>
        <v/>
      </c>
      <c r="R11" s="13"/>
      <c r="S11" s="5" t="s">
        <v>2040</v>
      </c>
    </row>
    <row r="12" spans="1:19">
      <c r="A12" s="12" t="str">
        <f t="shared" si="0"/>
        <v/>
      </c>
      <c r="B12" s="12"/>
      <c r="C12" s="13"/>
      <c r="D12" s="13"/>
      <c r="E12" s="13"/>
      <c r="F12" s="13"/>
      <c r="G12" s="14"/>
      <c r="H12" s="13"/>
      <c r="I12" s="13"/>
      <c r="J12" s="12"/>
      <c r="K12" s="13"/>
      <c r="L12" s="33"/>
      <c r="M12" s="15"/>
      <c r="N12" s="15"/>
      <c r="O12" s="15"/>
      <c r="P12" s="15"/>
      <c r="Q12" s="32" t="str">
        <f t="shared" si="1"/>
        <v/>
      </c>
      <c r="R12" s="13"/>
      <c r="S12" s="5" t="s">
        <v>2041</v>
      </c>
    </row>
    <row r="13" spans="1:19">
      <c r="A13" s="12" t="str">
        <f t="shared" si="0"/>
        <v/>
      </c>
      <c r="B13" s="12"/>
      <c r="C13" s="13"/>
      <c r="D13" s="13"/>
      <c r="E13" s="13"/>
      <c r="F13" s="13"/>
      <c r="G13" s="14"/>
      <c r="H13" s="13"/>
      <c r="I13" s="13"/>
      <c r="J13" s="12"/>
      <c r="K13" s="13"/>
      <c r="L13" s="33"/>
      <c r="M13" s="15"/>
      <c r="N13" s="15"/>
      <c r="O13" s="15"/>
      <c r="P13" s="15"/>
      <c r="Q13" s="32" t="str">
        <f t="shared" si="1"/>
        <v/>
      </c>
      <c r="R13" s="13"/>
      <c r="S13" s="5" t="s">
        <v>2042</v>
      </c>
    </row>
    <row r="14" spans="1:19">
      <c r="A14" s="12" t="str">
        <f t="shared" si="0"/>
        <v/>
      </c>
      <c r="B14" s="12"/>
      <c r="C14" s="13"/>
      <c r="D14" s="13"/>
      <c r="E14" s="13"/>
      <c r="F14" s="13"/>
      <c r="G14" s="14"/>
      <c r="H14" s="13"/>
      <c r="I14" s="13"/>
      <c r="J14" s="12"/>
      <c r="K14" s="13"/>
      <c r="L14" s="33"/>
      <c r="M14" s="15"/>
      <c r="N14" s="15"/>
      <c r="O14" s="15"/>
      <c r="P14" s="15"/>
      <c r="Q14" s="32" t="str">
        <f t="shared" si="1"/>
        <v/>
      </c>
      <c r="R14" s="13"/>
      <c r="S14" s="5" t="s">
        <v>2043</v>
      </c>
    </row>
    <row r="15" spans="1:19">
      <c r="A15" s="12" t="str">
        <f t="shared" si="0"/>
        <v/>
      </c>
      <c r="B15" s="12"/>
      <c r="C15" s="13"/>
      <c r="D15" s="13"/>
      <c r="E15" s="13"/>
      <c r="F15" s="13"/>
      <c r="G15" s="14"/>
      <c r="H15" s="13"/>
      <c r="I15" s="13"/>
      <c r="J15" s="12"/>
      <c r="K15" s="13"/>
      <c r="L15" s="33"/>
      <c r="M15" s="15"/>
      <c r="N15" s="15"/>
      <c r="O15" s="15"/>
      <c r="P15" s="15"/>
      <c r="Q15" s="32" t="str">
        <f t="shared" si="1"/>
        <v/>
      </c>
      <c r="R15" s="13"/>
      <c r="S15" s="5" t="s">
        <v>2044</v>
      </c>
    </row>
    <row r="16" spans="1:19">
      <c r="A16" s="12" t="str">
        <f t="shared" si="0"/>
        <v/>
      </c>
      <c r="B16" s="12"/>
      <c r="C16" s="13"/>
      <c r="D16" s="13"/>
      <c r="E16" s="13"/>
      <c r="F16" s="13"/>
      <c r="G16" s="14"/>
      <c r="H16" s="13"/>
      <c r="I16" s="13"/>
      <c r="J16" s="12"/>
      <c r="K16" s="13"/>
      <c r="L16" s="33"/>
      <c r="M16" s="15"/>
      <c r="N16" s="15"/>
      <c r="O16" s="15"/>
      <c r="P16" s="15"/>
      <c r="Q16" s="32" t="str">
        <f t="shared" si="1"/>
        <v/>
      </c>
      <c r="R16" s="13"/>
      <c r="S16" s="5" t="s">
        <v>2045</v>
      </c>
    </row>
    <row r="17" spans="1:19">
      <c r="A17" s="12" t="str">
        <f t="shared" si="0"/>
        <v/>
      </c>
      <c r="B17" s="12"/>
      <c r="C17" s="13"/>
      <c r="D17" s="13"/>
      <c r="E17" s="13"/>
      <c r="F17" s="13"/>
      <c r="G17" s="14"/>
      <c r="H17" s="13"/>
      <c r="I17" s="13"/>
      <c r="J17" s="12"/>
      <c r="K17" s="13"/>
      <c r="L17" s="33"/>
      <c r="M17" s="15"/>
      <c r="N17" s="15"/>
      <c r="O17" s="15"/>
      <c r="P17" s="15"/>
      <c r="Q17" s="32" t="str">
        <f t="shared" si="1"/>
        <v/>
      </c>
      <c r="R17" s="13"/>
      <c r="S17" s="5" t="s">
        <v>2046</v>
      </c>
    </row>
    <row r="18" spans="1:19">
      <c r="A18" s="12" t="str">
        <f t="shared" si="0"/>
        <v/>
      </c>
      <c r="B18" s="12"/>
      <c r="C18" s="13"/>
      <c r="D18" s="13"/>
      <c r="E18" s="13"/>
      <c r="F18" s="13"/>
      <c r="G18" s="14"/>
      <c r="H18" s="13"/>
      <c r="I18" s="13"/>
      <c r="J18" s="12"/>
      <c r="K18" s="13"/>
      <c r="L18" s="33"/>
      <c r="M18" s="15"/>
      <c r="N18" s="15"/>
      <c r="O18" s="15"/>
      <c r="P18" s="15"/>
      <c r="Q18" s="32" t="str">
        <f t="shared" si="1"/>
        <v/>
      </c>
      <c r="R18" s="13"/>
      <c r="S18" s="5" t="s">
        <v>2047</v>
      </c>
    </row>
    <row r="19" spans="1:19">
      <c r="A19" s="12" t="str">
        <f t="shared" si="0"/>
        <v/>
      </c>
      <c r="B19" s="12"/>
      <c r="C19" s="13"/>
      <c r="D19" s="13"/>
      <c r="E19" s="13"/>
      <c r="F19" s="13"/>
      <c r="G19" s="14"/>
      <c r="H19" s="13"/>
      <c r="I19" s="13"/>
      <c r="J19" s="12"/>
      <c r="K19" s="13"/>
      <c r="L19" s="33"/>
      <c r="M19" s="15"/>
      <c r="N19" s="15"/>
      <c r="O19" s="15"/>
      <c r="P19" s="15"/>
      <c r="Q19" s="32" t="str">
        <f t="shared" si="1"/>
        <v/>
      </c>
      <c r="R19" s="13"/>
      <c r="S19" s="5" t="s">
        <v>2048</v>
      </c>
    </row>
    <row r="20" spans="1:19">
      <c r="A20" s="12" t="str">
        <f t="shared" si="0"/>
        <v/>
      </c>
      <c r="B20" s="12"/>
      <c r="C20" s="13"/>
      <c r="D20" s="13"/>
      <c r="E20" s="13"/>
      <c r="F20" s="13"/>
      <c r="G20" s="14"/>
      <c r="H20" s="13"/>
      <c r="I20" s="13"/>
      <c r="J20" s="12"/>
      <c r="K20" s="13"/>
      <c r="L20" s="33"/>
      <c r="M20" s="15"/>
      <c r="N20" s="15"/>
      <c r="O20" s="15"/>
      <c r="P20" s="15"/>
      <c r="Q20" s="32" t="str">
        <f t="shared" si="1"/>
        <v/>
      </c>
      <c r="R20" s="13"/>
      <c r="S20" s="5" t="s">
        <v>2049</v>
      </c>
    </row>
    <row r="21" spans="1:19">
      <c r="A21" s="12" t="str">
        <f t="shared" si="0"/>
        <v/>
      </c>
      <c r="B21" s="12"/>
      <c r="C21" s="13"/>
      <c r="D21" s="13"/>
      <c r="E21" s="13"/>
      <c r="F21" s="13"/>
      <c r="G21" s="14"/>
      <c r="H21" s="13"/>
      <c r="I21" s="13"/>
      <c r="J21" s="12"/>
      <c r="K21" s="13"/>
      <c r="L21" s="33"/>
      <c r="M21" s="15"/>
      <c r="N21" s="15"/>
      <c r="O21" s="15"/>
      <c r="P21" s="15"/>
      <c r="Q21" s="32" t="str">
        <f t="shared" si="1"/>
        <v/>
      </c>
      <c r="R21" s="13"/>
      <c r="S21" s="5" t="s">
        <v>2050</v>
      </c>
    </row>
    <row r="22" spans="1:19">
      <c r="A22" s="12" t="str">
        <f t="shared" si="0"/>
        <v/>
      </c>
      <c r="B22" s="12"/>
      <c r="C22" s="13"/>
      <c r="D22" s="13"/>
      <c r="E22" s="13"/>
      <c r="F22" s="13"/>
      <c r="G22" s="14"/>
      <c r="H22" s="13"/>
      <c r="I22" s="13"/>
      <c r="J22" s="12"/>
      <c r="K22" s="13"/>
      <c r="L22" s="33"/>
      <c r="M22" s="15"/>
      <c r="N22" s="15"/>
      <c r="O22" s="15"/>
      <c r="P22" s="15"/>
      <c r="Q22" s="32" t="str">
        <f t="shared" si="1"/>
        <v/>
      </c>
      <c r="R22" s="13"/>
      <c r="S22" s="5" t="s">
        <v>2051</v>
      </c>
    </row>
    <row r="23" spans="1:19">
      <c r="A23" s="12" t="str">
        <f t="shared" si="0"/>
        <v/>
      </c>
      <c r="B23" s="12"/>
      <c r="C23" s="13"/>
      <c r="D23" s="13"/>
      <c r="E23" s="13"/>
      <c r="F23" s="13"/>
      <c r="G23" s="14"/>
      <c r="H23" s="13"/>
      <c r="I23" s="13"/>
      <c r="J23" s="12"/>
      <c r="K23" s="13"/>
      <c r="L23" s="33"/>
      <c r="M23" s="15"/>
      <c r="N23" s="15"/>
      <c r="O23" s="15"/>
      <c r="P23" s="15"/>
      <c r="Q23" s="32" t="str">
        <f t="shared" si="1"/>
        <v/>
      </c>
      <c r="R23" s="13"/>
      <c r="S23" s="5" t="s">
        <v>2052</v>
      </c>
    </row>
    <row r="24" spans="1:19">
      <c r="A24" s="12" t="str">
        <f t="shared" si="0"/>
        <v/>
      </c>
      <c r="B24" s="12"/>
      <c r="C24" s="13"/>
      <c r="D24" s="13"/>
      <c r="E24" s="13"/>
      <c r="F24" s="13"/>
      <c r="G24" s="14"/>
      <c r="H24" s="13"/>
      <c r="I24" s="13"/>
      <c r="J24" s="12"/>
      <c r="K24" s="13"/>
      <c r="L24" s="33"/>
      <c r="M24" s="15"/>
      <c r="N24" s="15"/>
      <c r="O24" s="15"/>
      <c r="P24" s="15"/>
      <c r="Q24" s="32" t="str">
        <f t="shared" si="1"/>
        <v/>
      </c>
      <c r="R24" s="13"/>
      <c r="S24" s="5" t="s">
        <v>2053</v>
      </c>
    </row>
    <row r="25" spans="1:19">
      <c r="A25" s="12" t="str">
        <f t="shared" si="0"/>
        <v/>
      </c>
      <c r="B25" s="12"/>
      <c r="C25" s="13"/>
      <c r="D25" s="13"/>
      <c r="E25" s="13"/>
      <c r="F25" s="13"/>
      <c r="G25" s="14"/>
      <c r="H25" s="13"/>
      <c r="I25" s="13"/>
      <c r="J25" s="12"/>
      <c r="K25" s="13"/>
      <c r="L25" s="33"/>
      <c r="M25" s="15"/>
      <c r="N25" s="15"/>
      <c r="O25" s="15"/>
      <c r="P25" s="15"/>
      <c r="Q25" s="32" t="str">
        <f t="shared" si="1"/>
        <v/>
      </c>
      <c r="R25" s="13"/>
      <c r="S25" s="5" t="s">
        <v>2054</v>
      </c>
    </row>
    <row r="26" spans="1:19">
      <c r="A26" s="12" t="str">
        <f t="shared" si="0"/>
        <v/>
      </c>
      <c r="B26" s="12"/>
      <c r="C26" s="13"/>
      <c r="D26" s="13"/>
      <c r="E26" s="13"/>
      <c r="F26" s="13"/>
      <c r="G26" s="14"/>
      <c r="H26" s="13"/>
      <c r="I26" s="13"/>
      <c r="J26" s="12"/>
      <c r="K26" s="13"/>
      <c r="L26" s="33"/>
      <c r="M26" s="15"/>
      <c r="N26" s="15"/>
      <c r="O26" s="15"/>
      <c r="P26" s="15"/>
      <c r="Q26" s="32" t="str">
        <f t="shared" si="1"/>
        <v/>
      </c>
      <c r="R26" s="13"/>
      <c r="S26" s="5" t="s">
        <v>2055</v>
      </c>
    </row>
    <row r="27" spans="1:19">
      <c r="A27" s="12" t="str">
        <f t="shared" si="0"/>
        <v/>
      </c>
      <c r="B27" s="12"/>
      <c r="C27" s="13"/>
      <c r="D27" s="13"/>
      <c r="E27" s="13"/>
      <c r="F27" s="13"/>
      <c r="G27" s="14"/>
      <c r="H27" s="13"/>
      <c r="I27" s="13"/>
      <c r="J27" s="12"/>
      <c r="K27" s="13"/>
      <c r="L27" s="33"/>
      <c r="M27" s="15"/>
      <c r="N27" s="15"/>
      <c r="O27" s="15"/>
      <c r="P27" s="15"/>
      <c r="Q27" s="32" t="str">
        <f t="shared" si="1"/>
        <v/>
      </c>
      <c r="R27" s="13"/>
      <c r="S27" s="5" t="s">
        <v>2056</v>
      </c>
    </row>
    <row r="28" spans="1:19">
      <c r="A28" s="12" t="str">
        <f t="shared" si="0"/>
        <v/>
      </c>
      <c r="B28" s="12"/>
      <c r="C28" s="13"/>
      <c r="D28" s="13"/>
      <c r="E28" s="13"/>
      <c r="F28" s="13"/>
      <c r="G28" s="14"/>
      <c r="H28" s="13"/>
      <c r="I28" s="13"/>
      <c r="J28" s="12"/>
      <c r="K28" s="13"/>
      <c r="L28" s="33"/>
      <c r="M28" s="15"/>
      <c r="N28" s="15"/>
      <c r="O28" s="15"/>
      <c r="P28" s="15"/>
      <c r="Q28" s="32" t="str">
        <f t="shared" si="1"/>
        <v/>
      </c>
      <c r="R28" s="13"/>
      <c r="S28" s="5" t="s">
        <v>2057</v>
      </c>
    </row>
    <row r="29" spans="1:19">
      <c r="A29" s="12" t="str">
        <f t="shared" si="0"/>
        <v/>
      </c>
      <c r="B29" s="12"/>
      <c r="C29" s="13"/>
      <c r="D29" s="13"/>
      <c r="E29" s="13"/>
      <c r="F29" s="13"/>
      <c r="G29" s="14"/>
      <c r="H29" s="13"/>
      <c r="I29" s="13"/>
      <c r="J29" s="12"/>
      <c r="K29" s="13"/>
      <c r="L29" s="33"/>
      <c r="M29" s="15"/>
      <c r="N29" s="15"/>
      <c r="O29" s="15"/>
      <c r="P29" s="15"/>
      <c r="Q29" s="32" t="str">
        <f t="shared" si="1"/>
        <v/>
      </c>
      <c r="R29" s="13"/>
      <c r="S29" s="5" t="s">
        <v>2058</v>
      </c>
    </row>
    <row r="30" spans="1:19">
      <c r="A30" s="12" t="str">
        <f t="shared" si="0"/>
        <v/>
      </c>
      <c r="B30" s="12"/>
      <c r="C30" s="13"/>
      <c r="D30" s="13"/>
      <c r="E30" s="13"/>
      <c r="F30" s="13"/>
      <c r="G30" s="14"/>
      <c r="H30" s="13"/>
      <c r="I30" s="13"/>
      <c r="J30" s="12"/>
      <c r="K30" s="13"/>
      <c r="L30" s="33"/>
      <c r="M30" s="15"/>
      <c r="N30" s="15"/>
      <c r="O30" s="15"/>
      <c r="P30" s="15"/>
      <c r="Q30" s="32" t="str">
        <f t="shared" si="1"/>
        <v/>
      </c>
      <c r="R30" s="13"/>
      <c r="S30" s="5" t="s">
        <v>2059</v>
      </c>
    </row>
    <row r="31" spans="1:18">
      <c r="A31" s="12" t="s">
        <v>2060</v>
      </c>
      <c r="B31" s="12"/>
      <c r="C31" s="13"/>
      <c r="D31" s="13"/>
      <c r="E31" s="13"/>
      <c r="F31" s="13"/>
      <c r="G31" s="14"/>
      <c r="H31" s="13"/>
      <c r="I31" s="13"/>
      <c r="J31" s="12"/>
      <c r="K31" s="13" t="s">
        <v>517</v>
      </c>
      <c r="L31" s="33"/>
      <c r="M31" s="15"/>
      <c r="N31" s="15">
        <f>SUM(N8:N30)</f>
        <v>0</v>
      </c>
      <c r="O31" s="15">
        <f>SUM(O8:O30)</f>
        <v>0</v>
      </c>
      <c r="P31" s="15">
        <f>SUM(P8:P30)</f>
        <v>0</v>
      </c>
      <c r="Q31" s="32" t="str">
        <f t="shared" si="1"/>
        <v/>
      </c>
      <c r="R31" s="13" t="s">
        <v>517</v>
      </c>
    </row>
    <row r="32" spans="1:18">
      <c r="A32" s="12" t="s">
        <v>2000</v>
      </c>
      <c r="B32" s="12"/>
      <c r="C32" s="13"/>
      <c r="D32" s="13"/>
      <c r="E32" s="13"/>
      <c r="F32" s="13"/>
      <c r="G32" s="14"/>
      <c r="H32" s="13"/>
      <c r="I32" s="13"/>
      <c r="J32" s="12"/>
      <c r="K32" s="13"/>
      <c r="L32" s="33"/>
      <c r="M32" s="15"/>
      <c r="N32" s="15">
        <f>O31</f>
        <v>0</v>
      </c>
      <c r="O32" s="15"/>
      <c r="P32" s="15"/>
      <c r="Q32" s="32"/>
      <c r="R32" s="13" t="s">
        <v>517</v>
      </c>
    </row>
    <row r="33" ht="13.5" customHeight="1" spans="1:18">
      <c r="A33" s="24" t="s">
        <v>2061</v>
      </c>
      <c r="B33" s="56"/>
      <c r="C33" s="25"/>
      <c r="D33" s="25"/>
      <c r="E33" s="25"/>
      <c r="F33" s="26"/>
      <c r="G33" s="26"/>
      <c r="H33" s="26"/>
      <c r="I33" s="26"/>
      <c r="J33" s="28"/>
      <c r="K33" s="32"/>
      <c r="L33" s="27"/>
      <c r="M33" s="32"/>
      <c r="N33" s="27">
        <f>N31-N32</f>
        <v>0</v>
      </c>
      <c r="O33" s="32"/>
      <c r="P33" s="27">
        <f>P31-P32</f>
        <v>0</v>
      </c>
      <c r="Q33" s="32" t="str">
        <f t="shared" si="1"/>
        <v/>
      </c>
      <c r="R33" s="32" t="s">
        <v>517</v>
      </c>
    </row>
    <row r="34" ht="15.75" customHeight="1" spans="1:19">
      <c r="A34" s="3" t="str">
        <f>基本信息输入表!$K$6&amp;"填表人："&amp;基本信息输入表!$M$53</f>
        <v>被评估单位填表人：阎丽红</v>
      </c>
      <c r="P34" s="3" t="str">
        <f>"评估人员："&amp;基本信息输入表!$Q$53</f>
        <v>评估人员：孙艳平</v>
      </c>
      <c r="S34" s="23" t="s">
        <v>439</v>
      </c>
    </row>
    <row r="35" ht="15.75" customHeight="1" spans="1:1">
      <c r="A35" s="3" t="str">
        <f>"填表日期："&amp;YEAR(基本信息输入表!$O$53)&amp;"年"&amp;MONTH(基本信息输入表!$O$53)&amp;"月"&amp;DAY(基本信息输入表!$O$53)&amp;"日"</f>
        <v>填表日期：2020年4月25日</v>
      </c>
    </row>
  </sheetData>
  <mergeCells count="25">
    <mergeCell ref="A2:R2"/>
    <mergeCell ref="A3:R3"/>
    <mergeCell ref="Q4:R4"/>
    <mergeCell ref="A5:F5"/>
    <mergeCell ref="A31:C31"/>
    <mergeCell ref="A32:C32"/>
    <mergeCell ref="A33:C33"/>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0"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29"/>
  <sheetViews>
    <sheetView showGridLines="0" workbookViewId="0">
      <selection activeCell="AA34" sqref="AA34"/>
    </sheetView>
  </sheetViews>
  <sheetFormatPr defaultColWidth="9" defaultRowHeight="12.75"/>
  <cols>
    <col min="1" max="1" width="6.25" style="3" customWidth="1"/>
    <col min="2" max="2" width="10.75" style="3" customWidth="1"/>
    <col min="3" max="3" width="7.75" style="3" customWidth="1"/>
    <col min="4" max="4" width="19.25" style="3" customWidth="1"/>
    <col min="5" max="5" width="9.625" style="3" customWidth="1"/>
    <col min="6" max="6" width="7.5" style="3" customWidth="1"/>
    <col min="7" max="7" width="7.875" style="3" customWidth="1"/>
    <col min="8" max="8" width="7.625" style="3" customWidth="1"/>
    <col min="9" max="9" width="7.375" style="3" customWidth="1"/>
    <col min="10" max="10" width="8.25" style="3" customWidth="1"/>
    <col min="11" max="11" width="8.125" style="3" customWidth="1"/>
    <col min="12" max="12" width="8.25" style="3" customWidth="1"/>
    <col min="13" max="13" width="16.5" style="3" customWidth="1"/>
    <col min="14" max="14" width="10.375" style="3" customWidth="1"/>
    <col min="15" max="15" width="12.75" style="3" customWidth="1"/>
    <col min="16" max="16" width="7.5" style="3" customWidth="1"/>
    <col min="17" max="17" width="18.375" style="3" customWidth="1"/>
    <col min="18" max="18" width="9" style="5"/>
    <col min="19" max="16384" width="9" style="3"/>
  </cols>
  <sheetData>
    <row r="1" spans="1:1">
      <c r="A1" s="2" t="s">
        <v>409</v>
      </c>
    </row>
    <row r="2" s="20" customFormat="1" ht="25.5" customHeight="1" spans="1:25">
      <c r="A2" s="4" t="s">
        <v>2062</v>
      </c>
      <c r="B2" s="4"/>
      <c r="C2" s="4"/>
      <c r="D2" s="4"/>
      <c r="E2" s="4"/>
      <c r="F2" s="4"/>
      <c r="G2" s="4"/>
      <c r="H2" s="4"/>
      <c r="I2" s="4"/>
      <c r="J2" s="4"/>
      <c r="K2" s="4"/>
      <c r="L2" s="4"/>
      <c r="M2" s="4"/>
      <c r="N2" s="4"/>
      <c r="O2" s="4"/>
      <c r="P2" s="4"/>
      <c r="Q2" s="4"/>
      <c r="R2" s="23"/>
      <c r="S2" s="3"/>
      <c r="T2" s="3"/>
      <c r="U2" s="3"/>
      <c r="V2" s="3"/>
      <c r="W2" s="3"/>
      <c r="X2" s="3"/>
      <c r="Y2" s="3"/>
    </row>
    <row r="3" ht="15.75" customHeight="1" spans="1:17">
      <c r="A3" s="5" t="str">
        <f>"评估基准日："&amp;TEXT(基本信息输入表!M7,"yyyy年mm月dd日")</f>
        <v>评估基准日：2020年03月31日</v>
      </c>
      <c r="B3" s="5"/>
      <c r="C3" s="5"/>
      <c r="D3" s="5"/>
      <c r="E3" s="5"/>
      <c r="F3" s="5"/>
      <c r="G3" s="5"/>
      <c r="H3" s="5"/>
      <c r="I3" s="5"/>
      <c r="J3" s="5"/>
      <c r="K3" s="5"/>
      <c r="L3" s="5"/>
      <c r="M3" s="5"/>
      <c r="N3" s="5"/>
      <c r="O3" s="5"/>
      <c r="P3" s="5"/>
      <c r="Q3" s="5"/>
    </row>
    <row r="4" ht="12" customHeight="1" spans="2:17">
      <c r="B4" s="5"/>
      <c r="C4" s="5"/>
      <c r="D4" s="5"/>
      <c r="E4" s="5"/>
      <c r="F4" s="5"/>
      <c r="G4" s="5"/>
      <c r="H4" s="5"/>
      <c r="I4" s="5"/>
      <c r="J4" s="5"/>
      <c r="K4" s="5"/>
      <c r="L4" s="5"/>
      <c r="M4" s="5"/>
      <c r="N4" s="5"/>
      <c r="O4" s="5"/>
      <c r="P4" s="5"/>
      <c r="Q4" s="29" t="s">
        <v>2063</v>
      </c>
    </row>
    <row r="5" ht="13.5" customHeight="1" spans="1:17">
      <c r="A5" s="7" t="str">
        <f>基本信息输入表!K6&amp;"："&amp;基本信息输入表!M6</f>
        <v>被评估单位：山西华润昌裕煤业有限公司</v>
      </c>
      <c r="B5" s="7"/>
      <c r="C5" s="7"/>
      <c r="D5" s="7"/>
      <c r="E5" s="7"/>
      <c r="F5" s="7"/>
      <c r="Q5" s="34" t="s">
        <v>587</v>
      </c>
    </row>
    <row r="6" s="52" customFormat="1" ht="24.75" spans="1:25">
      <c r="A6" s="53" t="s">
        <v>444</v>
      </c>
      <c r="B6" s="53" t="s">
        <v>2028</v>
      </c>
      <c r="C6" s="53" t="s">
        <v>2029</v>
      </c>
      <c r="D6" s="53" t="s">
        <v>1968</v>
      </c>
      <c r="E6" s="53" t="s">
        <v>2030</v>
      </c>
      <c r="F6" s="53" t="s">
        <v>2031</v>
      </c>
      <c r="G6" s="53" t="s">
        <v>2032</v>
      </c>
      <c r="H6" s="53" t="s">
        <v>1979</v>
      </c>
      <c r="I6" s="53" t="s">
        <v>2033</v>
      </c>
      <c r="J6" s="53" t="s">
        <v>2034</v>
      </c>
      <c r="K6" s="53" t="s">
        <v>2035</v>
      </c>
      <c r="L6" s="60" t="s">
        <v>2064</v>
      </c>
      <c r="M6" s="54" t="s">
        <v>2065</v>
      </c>
      <c r="N6" s="53" t="s">
        <v>414</v>
      </c>
      <c r="O6" s="53" t="s">
        <v>415</v>
      </c>
      <c r="P6" s="53" t="s">
        <v>417</v>
      </c>
      <c r="Q6" s="53" t="s">
        <v>577</v>
      </c>
      <c r="R6" s="23" t="s">
        <v>592</v>
      </c>
      <c r="S6" s="3"/>
      <c r="T6" s="3"/>
      <c r="U6" s="3"/>
      <c r="V6" s="3"/>
      <c r="W6" s="3"/>
      <c r="X6" s="3"/>
      <c r="Y6" s="3"/>
    </row>
    <row r="7" spans="1:18">
      <c r="A7" s="12" t="str">
        <f>IF(C7="","",ROW()-6)</f>
        <v/>
      </c>
      <c r="B7" s="12"/>
      <c r="C7" s="13"/>
      <c r="D7" s="13"/>
      <c r="E7" s="13"/>
      <c r="F7" s="13"/>
      <c r="G7" s="14"/>
      <c r="H7" s="13"/>
      <c r="I7" s="13"/>
      <c r="J7" s="12"/>
      <c r="K7" s="13"/>
      <c r="L7" s="33"/>
      <c r="M7" s="15"/>
      <c r="N7" s="15"/>
      <c r="O7" s="15"/>
      <c r="P7" s="43" t="str">
        <f>IF(N7=0,"",(O7-N7)/N7*100)</f>
        <v/>
      </c>
      <c r="Q7" s="13"/>
      <c r="R7" s="5" t="s">
        <v>2066</v>
      </c>
    </row>
    <row r="8" spans="1:18">
      <c r="A8" s="12" t="str">
        <f t="shared" ref="A8:A26" si="0">IF(C8="","",ROW()-6)</f>
        <v/>
      </c>
      <c r="B8" s="12"/>
      <c r="C8" s="13"/>
      <c r="D8" s="13"/>
      <c r="E8" s="13"/>
      <c r="F8" s="13"/>
      <c r="G8" s="14"/>
      <c r="H8" s="13"/>
      <c r="I8" s="13"/>
      <c r="J8" s="12"/>
      <c r="K8" s="13"/>
      <c r="L8" s="33"/>
      <c r="M8" s="15"/>
      <c r="N8" s="15"/>
      <c r="O8" s="15"/>
      <c r="P8" s="32" t="str">
        <f t="shared" ref="P8:P27" si="1">IF(N8=0,"",(O8-N8)/N8*100)</f>
        <v/>
      </c>
      <c r="Q8" s="13"/>
      <c r="R8" s="5" t="s">
        <v>2067</v>
      </c>
    </row>
    <row r="9" spans="1:18">
      <c r="A9" s="12" t="str">
        <f t="shared" si="0"/>
        <v/>
      </c>
      <c r="B9" s="12"/>
      <c r="C9" s="13"/>
      <c r="D9" s="13"/>
      <c r="E9" s="13"/>
      <c r="F9" s="13"/>
      <c r="G9" s="14"/>
      <c r="H9" s="13"/>
      <c r="I9" s="13"/>
      <c r="J9" s="12"/>
      <c r="K9" s="13"/>
      <c r="L9" s="33"/>
      <c r="M9" s="15"/>
      <c r="N9" s="15"/>
      <c r="O9" s="15"/>
      <c r="P9" s="32" t="str">
        <f t="shared" si="1"/>
        <v/>
      </c>
      <c r="Q9" s="13"/>
      <c r="R9" s="5" t="s">
        <v>2068</v>
      </c>
    </row>
    <row r="10" spans="1:18">
      <c r="A10" s="12" t="str">
        <f t="shared" si="0"/>
        <v/>
      </c>
      <c r="B10" s="12"/>
      <c r="C10" s="13"/>
      <c r="D10" s="13"/>
      <c r="E10" s="13"/>
      <c r="F10" s="13"/>
      <c r="G10" s="14"/>
      <c r="H10" s="13"/>
      <c r="I10" s="13"/>
      <c r="J10" s="12"/>
      <c r="K10" s="13"/>
      <c r="L10" s="33"/>
      <c r="M10" s="15"/>
      <c r="N10" s="15"/>
      <c r="O10" s="15"/>
      <c r="P10" s="32" t="str">
        <f t="shared" si="1"/>
        <v/>
      </c>
      <c r="Q10" s="13"/>
      <c r="R10" s="5" t="s">
        <v>2069</v>
      </c>
    </row>
    <row r="11" spans="1:18">
      <c r="A11" s="12" t="str">
        <f t="shared" si="0"/>
        <v/>
      </c>
      <c r="B11" s="12"/>
      <c r="C11" s="13"/>
      <c r="D11" s="13"/>
      <c r="E11" s="13"/>
      <c r="F11" s="13"/>
      <c r="G11" s="14"/>
      <c r="H11" s="13"/>
      <c r="I11" s="13"/>
      <c r="J11" s="12"/>
      <c r="K11" s="13"/>
      <c r="L11" s="33"/>
      <c r="M11" s="15"/>
      <c r="N11" s="15"/>
      <c r="O11" s="15"/>
      <c r="P11" s="32" t="str">
        <f t="shared" si="1"/>
        <v/>
      </c>
      <c r="Q11" s="13"/>
      <c r="R11" s="5" t="s">
        <v>2070</v>
      </c>
    </row>
    <row r="12" spans="1:18">
      <c r="A12" s="12" t="str">
        <f t="shared" si="0"/>
        <v/>
      </c>
      <c r="B12" s="12"/>
      <c r="C12" s="13"/>
      <c r="D12" s="13"/>
      <c r="E12" s="13"/>
      <c r="F12" s="13"/>
      <c r="G12" s="14"/>
      <c r="H12" s="13"/>
      <c r="I12" s="13"/>
      <c r="J12" s="12"/>
      <c r="K12" s="13"/>
      <c r="L12" s="33"/>
      <c r="M12" s="15"/>
      <c r="N12" s="15"/>
      <c r="O12" s="15"/>
      <c r="P12" s="32" t="str">
        <f t="shared" si="1"/>
        <v/>
      </c>
      <c r="Q12" s="13"/>
      <c r="R12" s="5" t="s">
        <v>2071</v>
      </c>
    </row>
    <row r="13" spans="1:18">
      <c r="A13" s="12" t="str">
        <f t="shared" si="0"/>
        <v/>
      </c>
      <c r="B13" s="12"/>
      <c r="C13" s="13"/>
      <c r="D13" s="13"/>
      <c r="E13" s="13"/>
      <c r="F13" s="13"/>
      <c r="G13" s="14"/>
      <c r="H13" s="13"/>
      <c r="I13" s="13"/>
      <c r="J13" s="12"/>
      <c r="K13" s="13"/>
      <c r="L13" s="33"/>
      <c r="M13" s="15"/>
      <c r="N13" s="15"/>
      <c r="O13" s="15"/>
      <c r="P13" s="32" t="str">
        <f t="shared" si="1"/>
        <v/>
      </c>
      <c r="Q13" s="13"/>
      <c r="R13" s="5" t="s">
        <v>2072</v>
      </c>
    </row>
    <row r="14" spans="1:18">
      <c r="A14" s="12" t="str">
        <f t="shared" si="0"/>
        <v/>
      </c>
      <c r="B14" s="12"/>
      <c r="C14" s="13"/>
      <c r="D14" s="13"/>
      <c r="E14" s="13"/>
      <c r="F14" s="13"/>
      <c r="G14" s="14"/>
      <c r="H14" s="13"/>
      <c r="I14" s="13"/>
      <c r="J14" s="12"/>
      <c r="K14" s="13"/>
      <c r="L14" s="33"/>
      <c r="M14" s="15"/>
      <c r="N14" s="15"/>
      <c r="O14" s="15"/>
      <c r="P14" s="32" t="str">
        <f t="shared" si="1"/>
        <v/>
      </c>
      <c r="Q14" s="13"/>
      <c r="R14" s="5" t="s">
        <v>2073</v>
      </c>
    </row>
    <row r="15" spans="1:18">
      <c r="A15" s="12" t="str">
        <f t="shared" si="0"/>
        <v/>
      </c>
      <c r="B15" s="12"/>
      <c r="C15" s="13"/>
      <c r="D15" s="13"/>
      <c r="E15" s="13"/>
      <c r="F15" s="13"/>
      <c r="G15" s="14"/>
      <c r="H15" s="13"/>
      <c r="I15" s="13"/>
      <c r="J15" s="12"/>
      <c r="K15" s="13"/>
      <c r="L15" s="33"/>
      <c r="M15" s="15"/>
      <c r="N15" s="15"/>
      <c r="O15" s="15"/>
      <c r="P15" s="32" t="str">
        <f t="shared" si="1"/>
        <v/>
      </c>
      <c r="Q15" s="13"/>
      <c r="R15" s="5" t="s">
        <v>2074</v>
      </c>
    </row>
    <row r="16" spans="1:18">
      <c r="A16" s="12" t="str">
        <f t="shared" si="0"/>
        <v/>
      </c>
      <c r="B16" s="12"/>
      <c r="C16" s="13"/>
      <c r="D16" s="13"/>
      <c r="E16" s="13"/>
      <c r="F16" s="13"/>
      <c r="G16" s="14"/>
      <c r="H16" s="13"/>
      <c r="I16" s="13"/>
      <c r="J16" s="12"/>
      <c r="K16" s="13"/>
      <c r="L16" s="33"/>
      <c r="M16" s="15"/>
      <c r="N16" s="15"/>
      <c r="O16" s="15"/>
      <c r="P16" s="32" t="str">
        <f t="shared" si="1"/>
        <v/>
      </c>
      <c r="Q16" s="13"/>
      <c r="R16" s="5" t="s">
        <v>2075</v>
      </c>
    </row>
    <row r="17" spans="1:18">
      <c r="A17" s="12" t="str">
        <f t="shared" si="0"/>
        <v/>
      </c>
      <c r="B17" s="12"/>
      <c r="C17" s="13"/>
      <c r="D17" s="13"/>
      <c r="E17" s="13"/>
      <c r="F17" s="13"/>
      <c r="G17" s="14"/>
      <c r="H17" s="13"/>
      <c r="I17" s="13"/>
      <c r="J17" s="12"/>
      <c r="K17" s="13"/>
      <c r="L17" s="33"/>
      <c r="M17" s="15"/>
      <c r="N17" s="15"/>
      <c r="O17" s="15"/>
      <c r="P17" s="32" t="str">
        <f t="shared" si="1"/>
        <v/>
      </c>
      <c r="Q17" s="13"/>
      <c r="R17" s="5" t="s">
        <v>2076</v>
      </c>
    </row>
    <row r="18" spans="1:18">
      <c r="A18" s="12" t="str">
        <f t="shared" si="0"/>
        <v/>
      </c>
      <c r="B18" s="12"/>
      <c r="C18" s="13"/>
      <c r="D18" s="13"/>
      <c r="E18" s="13"/>
      <c r="F18" s="13"/>
      <c r="G18" s="14"/>
      <c r="H18" s="13"/>
      <c r="I18" s="13"/>
      <c r="J18" s="12"/>
      <c r="K18" s="13"/>
      <c r="L18" s="33"/>
      <c r="M18" s="15"/>
      <c r="N18" s="15"/>
      <c r="O18" s="15"/>
      <c r="P18" s="32" t="str">
        <f t="shared" si="1"/>
        <v/>
      </c>
      <c r="Q18" s="13"/>
      <c r="R18" s="5" t="s">
        <v>2077</v>
      </c>
    </row>
    <row r="19" spans="1:18">
      <c r="A19" s="12" t="str">
        <f t="shared" si="0"/>
        <v/>
      </c>
      <c r="B19" s="12"/>
      <c r="C19" s="13"/>
      <c r="D19" s="13"/>
      <c r="E19" s="13"/>
      <c r="F19" s="13"/>
      <c r="G19" s="14"/>
      <c r="H19" s="13"/>
      <c r="I19" s="13"/>
      <c r="J19" s="12"/>
      <c r="K19" s="13"/>
      <c r="L19" s="33"/>
      <c r="M19" s="15"/>
      <c r="N19" s="15"/>
      <c r="O19" s="15"/>
      <c r="P19" s="32" t="str">
        <f t="shared" si="1"/>
        <v/>
      </c>
      <c r="Q19" s="13"/>
      <c r="R19" s="5" t="s">
        <v>2078</v>
      </c>
    </row>
    <row r="20" spans="1:18">
      <c r="A20" s="12" t="str">
        <f t="shared" si="0"/>
        <v/>
      </c>
      <c r="B20" s="12"/>
      <c r="C20" s="13"/>
      <c r="D20" s="13"/>
      <c r="E20" s="13"/>
      <c r="F20" s="13"/>
      <c r="G20" s="14"/>
      <c r="H20" s="13"/>
      <c r="I20" s="13"/>
      <c r="J20" s="12"/>
      <c r="K20" s="13"/>
      <c r="L20" s="33"/>
      <c r="M20" s="15"/>
      <c r="N20" s="15"/>
      <c r="O20" s="15"/>
      <c r="P20" s="32" t="str">
        <f t="shared" si="1"/>
        <v/>
      </c>
      <c r="Q20" s="13"/>
      <c r="R20" s="5" t="s">
        <v>2079</v>
      </c>
    </row>
    <row r="21" spans="1:18">
      <c r="A21" s="12" t="str">
        <f t="shared" si="0"/>
        <v/>
      </c>
      <c r="B21" s="12"/>
      <c r="C21" s="13"/>
      <c r="D21" s="13"/>
      <c r="E21" s="13"/>
      <c r="F21" s="13"/>
      <c r="G21" s="14"/>
      <c r="H21" s="13"/>
      <c r="I21" s="13"/>
      <c r="J21" s="12"/>
      <c r="K21" s="13"/>
      <c r="L21" s="33"/>
      <c r="M21" s="15"/>
      <c r="N21" s="15"/>
      <c r="O21" s="15"/>
      <c r="P21" s="32" t="str">
        <f t="shared" si="1"/>
        <v/>
      </c>
      <c r="Q21" s="13"/>
      <c r="R21" s="5" t="s">
        <v>2080</v>
      </c>
    </row>
    <row r="22" spans="1:18">
      <c r="A22" s="12" t="str">
        <f t="shared" si="0"/>
        <v/>
      </c>
      <c r="B22" s="12"/>
      <c r="C22" s="13"/>
      <c r="D22" s="13"/>
      <c r="E22" s="13"/>
      <c r="F22" s="13"/>
      <c r="G22" s="14"/>
      <c r="H22" s="13"/>
      <c r="I22" s="13"/>
      <c r="J22" s="12"/>
      <c r="K22" s="13"/>
      <c r="L22" s="33"/>
      <c r="M22" s="15"/>
      <c r="N22" s="15"/>
      <c r="O22" s="15"/>
      <c r="P22" s="32" t="str">
        <f t="shared" si="1"/>
        <v/>
      </c>
      <c r="Q22" s="13"/>
      <c r="R22" s="5" t="s">
        <v>2081</v>
      </c>
    </row>
    <row r="23" spans="1:18">
      <c r="A23" s="12" t="str">
        <f t="shared" si="0"/>
        <v/>
      </c>
      <c r="B23" s="12"/>
      <c r="C23" s="13"/>
      <c r="D23" s="13"/>
      <c r="E23" s="13"/>
      <c r="F23" s="13"/>
      <c r="G23" s="14"/>
      <c r="H23" s="13"/>
      <c r="I23" s="13"/>
      <c r="J23" s="12"/>
      <c r="K23" s="13"/>
      <c r="L23" s="33"/>
      <c r="M23" s="15"/>
      <c r="N23" s="15"/>
      <c r="O23" s="15"/>
      <c r="P23" s="32" t="str">
        <f t="shared" si="1"/>
        <v/>
      </c>
      <c r="Q23" s="13"/>
      <c r="R23" s="5" t="s">
        <v>2082</v>
      </c>
    </row>
    <row r="24" spans="1:18">
      <c r="A24" s="12" t="str">
        <f t="shared" si="0"/>
        <v/>
      </c>
      <c r="B24" s="12"/>
      <c r="C24" s="13"/>
      <c r="D24" s="13"/>
      <c r="E24" s="13"/>
      <c r="F24" s="13"/>
      <c r="G24" s="14"/>
      <c r="H24" s="13"/>
      <c r="I24" s="13"/>
      <c r="J24" s="12"/>
      <c r="K24" s="13"/>
      <c r="L24" s="33"/>
      <c r="M24" s="15"/>
      <c r="N24" s="15"/>
      <c r="O24" s="15"/>
      <c r="P24" s="32" t="str">
        <f t="shared" si="1"/>
        <v/>
      </c>
      <c r="Q24" s="13"/>
      <c r="R24" s="5" t="s">
        <v>2083</v>
      </c>
    </row>
    <row r="25" spans="1:18">
      <c r="A25" s="12" t="str">
        <f t="shared" si="0"/>
        <v/>
      </c>
      <c r="B25" s="12"/>
      <c r="C25" s="13"/>
      <c r="D25" s="13"/>
      <c r="E25" s="13"/>
      <c r="F25" s="13"/>
      <c r="G25" s="14"/>
      <c r="H25" s="13"/>
      <c r="I25" s="13"/>
      <c r="J25" s="12"/>
      <c r="K25" s="13"/>
      <c r="L25" s="33"/>
      <c r="M25" s="15"/>
      <c r="N25" s="15"/>
      <c r="O25" s="15"/>
      <c r="P25" s="32" t="str">
        <f t="shared" si="1"/>
        <v/>
      </c>
      <c r="Q25" s="13"/>
      <c r="R25" s="5" t="s">
        <v>2084</v>
      </c>
    </row>
    <row r="26" spans="1:18">
      <c r="A26" s="12" t="str">
        <f t="shared" si="0"/>
        <v/>
      </c>
      <c r="B26" s="12"/>
      <c r="C26" s="13"/>
      <c r="D26" s="13"/>
      <c r="E26" s="13"/>
      <c r="F26" s="13"/>
      <c r="G26" s="14"/>
      <c r="H26" s="13"/>
      <c r="I26" s="13"/>
      <c r="J26" s="12"/>
      <c r="K26" s="13"/>
      <c r="L26" s="33"/>
      <c r="M26" s="15"/>
      <c r="N26" s="15"/>
      <c r="O26" s="15"/>
      <c r="P26" s="32" t="str">
        <f t="shared" si="1"/>
        <v/>
      </c>
      <c r="Q26" s="13"/>
      <c r="R26" s="5" t="s">
        <v>2085</v>
      </c>
    </row>
    <row r="27" spans="1:17">
      <c r="A27" s="24" t="s">
        <v>608</v>
      </c>
      <c r="B27" s="56"/>
      <c r="C27" s="56"/>
      <c r="D27" s="56"/>
      <c r="E27" s="56"/>
      <c r="F27" s="25"/>
      <c r="G27" s="26"/>
      <c r="H27" s="26"/>
      <c r="I27" s="26"/>
      <c r="J27" s="26"/>
      <c r="K27" s="26"/>
      <c r="L27" s="32"/>
      <c r="M27" s="32"/>
      <c r="N27" s="32">
        <f>SUM(N7:N26)</f>
        <v>0</v>
      </c>
      <c r="O27" s="32">
        <f>SUM(O7:O26)</f>
        <v>0</v>
      </c>
      <c r="P27" s="32" t="str">
        <f t="shared" si="1"/>
        <v/>
      </c>
      <c r="Q27" s="28"/>
    </row>
    <row r="28" ht="15.75" customHeight="1" spans="1:18">
      <c r="A28" s="3" t="str">
        <f>基本信息输入表!$K$6&amp;"填表人："&amp;基本信息输入表!$M$54</f>
        <v>被评估单位填表人：阎丽红</v>
      </c>
      <c r="O28" s="3" t="str">
        <f>"评估人员："&amp;基本信息输入表!$Q$54</f>
        <v>评估人员：孙艳平</v>
      </c>
      <c r="R28" s="23" t="s">
        <v>439</v>
      </c>
    </row>
    <row r="29" ht="15.75" customHeight="1" spans="1:1">
      <c r="A29" s="3" t="str">
        <f>"填表日期："&amp;YEAR(基本信息输入表!$O$54)&amp;"年"&amp;MONTH(基本信息输入表!$O$54)&amp;"月"&amp;DAY(基本信息输入表!$O$54)&amp;"日"</f>
        <v>填表日期：2020年4月25日</v>
      </c>
    </row>
  </sheetData>
  <mergeCells count="4">
    <mergeCell ref="A2:Q2"/>
    <mergeCell ref="A3:Q3"/>
    <mergeCell ref="A5:F5"/>
    <mergeCell ref="A27:F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66"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showGridLines="0" workbookViewId="0">
      <selection activeCell="A1" sqref="$A1:$XFD1"/>
    </sheetView>
  </sheetViews>
  <sheetFormatPr defaultColWidth="9" defaultRowHeight="15.75" customHeight="1"/>
  <cols>
    <col min="1" max="1" width="7" style="552" customWidth="1"/>
    <col min="2" max="2" width="25.625" style="3" customWidth="1"/>
    <col min="3" max="9" width="15.625" style="3" customWidth="1"/>
    <col min="10" max="10" width="9" style="3" customWidth="1"/>
    <col min="11" max="11" width="8.75" style="3" customWidth="1"/>
    <col min="12" max="12" width="12.625" style="3" customWidth="1"/>
    <col min="13" max="13" width="13.125" style="3" customWidth="1"/>
    <col min="14" max="14" width="14.75" style="3" customWidth="1"/>
    <col min="15" max="15" width="13" style="3" customWidth="1"/>
    <col min="16" max="20" width="12.625" style="3" customWidth="1"/>
    <col min="21" max="21" width="22" style="3" customWidth="1"/>
    <col min="22" max="16384" width="9" style="3"/>
  </cols>
  <sheetData>
    <row r="1" s="20" customFormat="1" ht="30" customHeight="1" spans="1:11">
      <c r="A1" s="4" t="s">
        <v>2086</v>
      </c>
      <c r="B1" s="4"/>
      <c r="C1" s="4"/>
      <c r="D1" s="4"/>
      <c r="E1" s="4"/>
      <c r="F1" s="4"/>
      <c r="G1" s="4"/>
      <c r="H1" s="4"/>
      <c r="I1" s="4"/>
      <c r="J1" s="4"/>
      <c r="K1" s="4"/>
    </row>
    <row r="2" customHeight="1" spans="1:11">
      <c r="A2" s="5" t="s">
        <v>516</v>
      </c>
      <c r="B2" s="5"/>
      <c r="C2" s="5"/>
      <c r="D2" s="5"/>
      <c r="E2" s="5"/>
      <c r="F2" s="5"/>
      <c r="G2" s="5"/>
      <c r="H2" s="5"/>
      <c r="I2" s="5"/>
      <c r="J2" s="5"/>
      <c r="K2" s="5"/>
    </row>
    <row r="3" ht="14.1" customHeight="1" spans="1:11">
      <c r="A3" s="553"/>
      <c r="B3" s="5"/>
      <c r="C3" s="5"/>
      <c r="D3" s="5"/>
      <c r="E3" s="5"/>
      <c r="F3" s="5"/>
      <c r="G3" s="5"/>
      <c r="H3" s="5"/>
      <c r="I3" s="29" t="s">
        <v>2087</v>
      </c>
      <c r="J3" s="29"/>
      <c r="K3" s="29"/>
    </row>
    <row r="4" customHeight="1" spans="1:11">
      <c r="A4" s="554" t="s">
        <v>519</v>
      </c>
      <c r="H4" s="68" t="s">
        <v>574</v>
      </c>
      <c r="I4" s="68"/>
      <c r="J4" s="68"/>
      <c r="K4" s="68"/>
    </row>
    <row r="5" s="5" customFormat="1" customHeight="1" spans="1:11">
      <c r="A5" s="77" t="s">
        <v>575</v>
      </c>
      <c r="B5" s="41" t="s">
        <v>576</v>
      </c>
      <c r="C5" s="555" t="s">
        <v>414</v>
      </c>
      <c r="D5" s="45"/>
      <c r="E5" s="54" t="s">
        <v>852</v>
      </c>
      <c r="F5" s="41" t="s">
        <v>415</v>
      </c>
      <c r="G5" s="41"/>
      <c r="H5" s="41" t="s">
        <v>2088</v>
      </c>
      <c r="I5" s="41"/>
      <c r="J5" s="41" t="s">
        <v>417</v>
      </c>
      <c r="K5" s="41"/>
    </row>
    <row r="6" s="5" customFormat="1" customHeight="1" spans="1:11">
      <c r="A6" s="77"/>
      <c r="B6" s="41"/>
      <c r="C6" s="45" t="s">
        <v>1980</v>
      </c>
      <c r="D6" s="41" t="s">
        <v>1981</v>
      </c>
      <c r="E6" s="448"/>
      <c r="F6" s="41" t="s">
        <v>1980</v>
      </c>
      <c r="G6" s="41" t="s">
        <v>1981</v>
      </c>
      <c r="H6" s="41" t="s">
        <v>1980</v>
      </c>
      <c r="I6" s="41" t="s">
        <v>1981</v>
      </c>
      <c r="J6" s="41" t="s">
        <v>1980</v>
      </c>
      <c r="K6" s="41" t="s">
        <v>1981</v>
      </c>
    </row>
    <row r="7" customHeight="1" spans="1:11">
      <c r="A7" s="556"/>
      <c r="B7" s="557" t="s">
        <v>2089</v>
      </c>
      <c r="C7" s="50">
        <v>303504</v>
      </c>
      <c r="D7" s="50">
        <v>221313.36</v>
      </c>
      <c r="E7" s="50">
        <v>0</v>
      </c>
      <c r="F7" s="50">
        <v>52946400</v>
      </c>
      <c r="G7" s="50">
        <v>23189353</v>
      </c>
      <c r="H7" s="43">
        <v>52642896</v>
      </c>
      <c r="I7" s="43">
        <v>22968039.64</v>
      </c>
      <c r="J7" s="32">
        <v>17345.0419104855</v>
      </c>
      <c r="K7" s="32">
        <v>10378.0628697698</v>
      </c>
    </row>
    <row r="8" customHeight="1" spans="1:11">
      <c r="A8" s="556" t="s">
        <v>2090</v>
      </c>
      <c r="B8" s="558" t="s">
        <v>2091</v>
      </c>
      <c r="C8" s="50">
        <v>303504</v>
      </c>
      <c r="D8" s="50">
        <v>221313.36</v>
      </c>
      <c r="E8" s="50">
        <v>0</v>
      </c>
      <c r="F8" s="50">
        <v>214900</v>
      </c>
      <c r="G8" s="50">
        <v>64470</v>
      </c>
      <c r="H8" s="43">
        <v>-88604</v>
      </c>
      <c r="I8" s="43">
        <v>-156843.36</v>
      </c>
      <c r="J8" s="32">
        <v>-29.1936844324951</v>
      </c>
      <c r="K8" s="32">
        <v>-70.8693591747014</v>
      </c>
    </row>
    <row r="9" customHeight="1" spans="1:11">
      <c r="A9" s="556" t="s">
        <v>2092</v>
      </c>
      <c r="B9" s="558" t="s">
        <v>2093</v>
      </c>
      <c r="C9" s="50">
        <v>0</v>
      </c>
      <c r="D9" s="50">
        <v>0</v>
      </c>
      <c r="E9" s="50">
        <v>0</v>
      </c>
      <c r="F9" s="50">
        <v>0</v>
      </c>
      <c r="G9" s="50">
        <v>0</v>
      </c>
      <c r="H9" s="43">
        <v>0</v>
      </c>
      <c r="I9" s="43">
        <v>0</v>
      </c>
      <c r="J9" s="32" t="s">
        <v>517</v>
      </c>
      <c r="K9" s="32" t="s">
        <v>517</v>
      </c>
    </row>
    <row r="10" customHeight="1" spans="1:11">
      <c r="A10" s="556" t="s">
        <v>2094</v>
      </c>
      <c r="B10" s="558" t="s">
        <v>2095</v>
      </c>
      <c r="C10" s="50">
        <v>0</v>
      </c>
      <c r="D10" s="50">
        <v>0</v>
      </c>
      <c r="E10" s="50">
        <v>0</v>
      </c>
      <c r="F10" s="50">
        <v>0</v>
      </c>
      <c r="G10" s="50">
        <v>0</v>
      </c>
      <c r="H10" s="43">
        <v>0</v>
      </c>
      <c r="I10" s="43">
        <v>0</v>
      </c>
      <c r="J10" s="32" t="s">
        <v>517</v>
      </c>
      <c r="K10" s="32" t="s">
        <v>517</v>
      </c>
    </row>
    <row r="11" spans="1:11">
      <c r="A11" s="556" t="s">
        <v>2096</v>
      </c>
      <c r="B11" s="559" t="s">
        <v>2097</v>
      </c>
      <c r="C11" s="50">
        <v>0</v>
      </c>
      <c r="D11" s="50">
        <v>0</v>
      </c>
      <c r="E11" s="50">
        <v>0</v>
      </c>
      <c r="F11" s="50">
        <v>52731500</v>
      </c>
      <c r="G11" s="50">
        <v>23124883</v>
      </c>
      <c r="H11" s="43">
        <v>52731500</v>
      </c>
      <c r="I11" s="43">
        <v>23124883</v>
      </c>
      <c r="J11" s="32" t="s">
        <v>517</v>
      </c>
      <c r="K11" s="32" t="s">
        <v>517</v>
      </c>
    </row>
    <row r="12" customHeight="1" spans="1:11">
      <c r="A12" s="556"/>
      <c r="B12" s="558"/>
      <c r="C12" s="50"/>
      <c r="D12" s="43"/>
      <c r="E12" s="43"/>
      <c r="F12" s="43"/>
      <c r="G12" s="43"/>
      <c r="H12" s="43"/>
      <c r="I12" s="43"/>
      <c r="J12" s="32"/>
      <c r="K12" s="32"/>
    </row>
    <row r="13" customHeight="1" spans="1:11">
      <c r="A13" s="556"/>
      <c r="B13" s="557" t="s">
        <v>2098</v>
      </c>
      <c r="C13" s="50">
        <v>12924057.22</v>
      </c>
      <c r="D13" s="50">
        <v>3782433.93</v>
      </c>
      <c r="E13" s="50">
        <v>2626357.94</v>
      </c>
      <c r="F13" s="50">
        <v>4547580</v>
      </c>
      <c r="G13" s="50">
        <v>2331228</v>
      </c>
      <c r="H13" s="43">
        <v>-8376477.22</v>
      </c>
      <c r="I13" s="43">
        <v>1175152.01</v>
      </c>
      <c r="J13" s="32">
        <v>-64.8130620084024</v>
      </c>
      <c r="K13" s="32">
        <v>101.650066272892</v>
      </c>
    </row>
    <row r="14" customHeight="1" spans="1:11">
      <c r="A14" s="556" t="s">
        <v>2099</v>
      </c>
      <c r="B14" s="558" t="s">
        <v>2100</v>
      </c>
      <c r="C14" s="50">
        <v>7827915.54</v>
      </c>
      <c r="D14" s="50">
        <v>3765180.42</v>
      </c>
      <c r="E14" s="50">
        <v>2626357.94</v>
      </c>
      <c r="F14" s="50">
        <v>4181890</v>
      </c>
      <c r="G14" s="43">
        <v>1969108</v>
      </c>
      <c r="H14" s="43">
        <v>-3646025.54</v>
      </c>
      <c r="I14" s="43">
        <v>830285.519999997</v>
      </c>
      <c r="J14" s="32">
        <v>-46.577221245798</v>
      </c>
      <c r="K14" s="32">
        <v>72.9073700757992</v>
      </c>
    </row>
    <row r="15" customHeight="1" spans="1:11">
      <c r="A15" s="556" t="s">
        <v>2101</v>
      </c>
      <c r="B15" s="558" t="s">
        <v>2102</v>
      </c>
      <c r="C15" s="50">
        <v>4021286.44</v>
      </c>
      <c r="D15" s="50">
        <v>17253.51</v>
      </c>
      <c r="E15" s="50">
        <v>0</v>
      </c>
      <c r="F15" s="50">
        <v>344600</v>
      </c>
      <c r="G15" s="50">
        <v>344600</v>
      </c>
      <c r="H15" s="43">
        <v>-3676686.44</v>
      </c>
      <c r="I15" s="43">
        <v>327346.49</v>
      </c>
      <c r="J15" s="32">
        <v>-91.4306029888286</v>
      </c>
      <c r="K15" s="32">
        <v>1897.27475742617</v>
      </c>
    </row>
    <row r="16" customHeight="1" spans="1:11">
      <c r="A16" s="556" t="s">
        <v>2103</v>
      </c>
      <c r="B16" s="558" t="s">
        <v>2104</v>
      </c>
      <c r="C16" s="50">
        <v>1074855.24</v>
      </c>
      <c r="D16" s="50">
        <v>0</v>
      </c>
      <c r="E16" s="50">
        <v>0</v>
      </c>
      <c r="F16" s="50">
        <v>21090</v>
      </c>
      <c r="G16" s="50">
        <v>17520</v>
      </c>
      <c r="H16" s="43">
        <v>-1053765.24</v>
      </c>
      <c r="I16" s="43">
        <v>17520</v>
      </c>
      <c r="J16" s="32">
        <v>-98.0378753142609</v>
      </c>
      <c r="K16" s="32" t="s">
        <v>517</v>
      </c>
    </row>
    <row r="17" customHeight="1" spans="1:11">
      <c r="A17" s="556"/>
      <c r="B17" s="558"/>
      <c r="C17" s="50"/>
      <c r="D17" s="43"/>
      <c r="E17" s="43"/>
      <c r="F17" s="43"/>
      <c r="G17" s="43"/>
      <c r="H17" s="43"/>
      <c r="I17" s="43"/>
      <c r="J17" s="32"/>
      <c r="K17" s="32"/>
    </row>
    <row r="18" customHeight="1" spans="1:11">
      <c r="A18" s="556" t="s">
        <v>2105</v>
      </c>
      <c r="B18" s="558" t="s">
        <v>2106</v>
      </c>
      <c r="C18" s="50"/>
      <c r="D18" s="50">
        <v>0</v>
      </c>
      <c r="E18" s="50"/>
      <c r="F18" s="43">
        <v>0</v>
      </c>
      <c r="G18" s="43">
        <v>0</v>
      </c>
      <c r="H18" s="43">
        <v>0</v>
      </c>
      <c r="I18" s="43">
        <v>0</v>
      </c>
      <c r="J18" s="32" t="s">
        <v>517</v>
      </c>
      <c r="K18" s="32" t="s">
        <v>517</v>
      </c>
    </row>
    <row r="19" customHeight="1" spans="1:11">
      <c r="A19" s="556" t="s">
        <v>2107</v>
      </c>
      <c r="B19" s="560" t="s">
        <v>2108</v>
      </c>
      <c r="C19" s="50">
        <v>0</v>
      </c>
      <c r="D19" s="50">
        <v>0</v>
      </c>
      <c r="E19" s="50">
        <v>0</v>
      </c>
      <c r="F19" s="50">
        <v>0</v>
      </c>
      <c r="G19" s="50">
        <v>0</v>
      </c>
      <c r="H19" s="43">
        <v>0</v>
      </c>
      <c r="I19" s="43">
        <v>0</v>
      </c>
      <c r="J19" s="32" t="s">
        <v>517</v>
      </c>
      <c r="K19" s="32" t="s">
        <v>517</v>
      </c>
    </row>
    <row r="20" customHeight="1" spans="1:11">
      <c r="A20" s="556"/>
      <c r="B20" s="558"/>
      <c r="C20" s="50"/>
      <c r="D20" s="43"/>
      <c r="E20" s="43"/>
      <c r="F20" s="43"/>
      <c r="G20" s="43"/>
      <c r="H20" s="43"/>
      <c r="I20" s="43"/>
      <c r="J20" s="32"/>
      <c r="K20" s="32"/>
    </row>
    <row r="21" customHeight="1" spans="1:11">
      <c r="A21" s="561" t="s">
        <v>2109</v>
      </c>
      <c r="B21" s="562"/>
      <c r="C21" s="50">
        <v>13227561.22</v>
      </c>
      <c r="D21" s="50">
        <v>4003747.29</v>
      </c>
      <c r="E21" s="50">
        <v>2626357.94</v>
      </c>
      <c r="F21" s="50">
        <v>57493980</v>
      </c>
      <c r="G21" s="50">
        <v>25520581</v>
      </c>
      <c r="H21" s="43">
        <v>44266418.78</v>
      </c>
      <c r="I21" s="43">
        <v>24143191.65</v>
      </c>
      <c r="J21" s="32">
        <v>334.652911778396</v>
      </c>
      <c r="K21" s="32">
        <v>1752.82258789063</v>
      </c>
    </row>
    <row r="22" customHeight="1" spans="1:11">
      <c r="A22" s="44" t="s">
        <v>2110</v>
      </c>
      <c r="B22" s="45"/>
      <c r="C22" s="50"/>
      <c r="D22" s="43">
        <v>2626357.94</v>
      </c>
      <c r="E22" s="43"/>
      <c r="F22" s="43"/>
      <c r="G22" s="43"/>
      <c r="H22" s="43">
        <v>0</v>
      </c>
      <c r="I22" s="43">
        <v>-2626357.94</v>
      </c>
      <c r="J22" s="32" t="s">
        <v>517</v>
      </c>
      <c r="K22" s="32">
        <v>-100</v>
      </c>
    </row>
    <row r="23" customHeight="1" spans="1:11">
      <c r="A23" s="563" t="s">
        <v>478</v>
      </c>
      <c r="B23" s="564"/>
      <c r="C23" s="50">
        <v>13227561.22</v>
      </c>
      <c r="D23" s="50">
        <v>1377389.35</v>
      </c>
      <c r="E23" s="43"/>
      <c r="F23" s="50">
        <v>57493980</v>
      </c>
      <c r="G23" s="50">
        <v>25520581</v>
      </c>
      <c r="H23" s="43">
        <v>44266418.78</v>
      </c>
      <c r="I23" s="43">
        <v>24143191.65</v>
      </c>
      <c r="J23" s="32">
        <v>334.652911778396</v>
      </c>
      <c r="K23" s="32">
        <v>1752.82258789063</v>
      </c>
    </row>
    <row r="24" customHeight="1" spans="4:4">
      <c r="D24" s="3">
        <v>1156075.99</v>
      </c>
    </row>
  </sheetData>
  <mergeCells count="14">
    <mergeCell ref="A1:K1"/>
    <mergeCell ref="A2:K2"/>
    <mergeCell ref="I3:K3"/>
    <mergeCell ref="H4:K4"/>
    <mergeCell ref="C5:D5"/>
    <mergeCell ref="F5:G5"/>
    <mergeCell ref="H5:I5"/>
    <mergeCell ref="J5:K5"/>
    <mergeCell ref="A21:B21"/>
    <mergeCell ref="A22:B22"/>
    <mergeCell ref="A23:B23"/>
    <mergeCell ref="A5:A6"/>
    <mergeCell ref="B5:B6"/>
    <mergeCell ref="E5:E6"/>
  </mergeCells>
  <printOptions horizontalCentered="1"/>
  <pageMargins left="0.984251968503937" right="0.984251968503937" top="0.984251968503937" bottom="0.984251968503937" header="0.47244094488189" footer="0.354330708661417"/>
  <pageSetup paperSize="9" scale="73"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27"/>
  <sheetViews>
    <sheetView showGridLines="0" topLeftCell="A10" workbookViewId="0">
      <selection activeCell="M27" sqref="$A27:$XFD27"/>
    </sheetView>
  </sheetViews>
  <sheetFormatPr defaultColWidth="9" defaultRowHeight="15.75" customHeight="1"/>
  <cols>
    <col min="1" max="1" width="5" style="3" customWidth="1"/>
    <col min="2" max="2" width="9.625" style="3" customWidth="1" outlineLevel="1"/>
    <col min="3" max="5" width="9.625" style="3" hidden="1" customWidth="1" outlineLevel="1"/>
    <col min="6" max="6" width="11.375" style="3" hidden="1" customWidth="1" outlineLevel="1"/>
    <col min="7" max="7" width="7.75" style="3" hidden="1" customWidth="1"/>
    <col min="8" max="8" width="13" style="3" hidden="1" customWidth="1"/>
    <col min="9" max="9" width="9.5" style="3" customWidth="1"/>
    <col min="10" max="11" width="9" style="3"/>
    <col min="12" max="15" width="6.75" style="3" customWidth="1"/>
    <col min="16" max="16" width="8" style="242" customWidth="1"/>
    <col min="17" max="17" width="7.75" style="3" customWidth="1"/>
    <col min="18" max="18" width="8.625" style="3" customWidth="1"/>
    <col min="19" max="19" width="7.75" style="3" customWidth="1"/>
    <col min="20" max="20" width="8" style="3" customWidth="1"/>
    <col min="21" max="21" width="12.875" style="3" customWidth="1"/>
    <col min="22" max="22" width="12.5" style="3" customWidth="1"/>
    <col min="23" max="23" width="15" style="3" hidden="1" customWidth="1"/>
    <col min="24" max="24" width="10.875" style="3" customWidth="1"/>
    <col min="25" max="25" width="7.75" style="3" customWidth="1"/>
    <col min="26" max="26" width="10.875" style="3" customWidth="1"/>
    <col min="27" max="27" width="9.5" style="3" customWidth="1"/>
    <col min="28" max="28" width="7.75" style="3" customWidth="1"/>
    <col min="29" max="29" width="11.125" style="3" customWidth="1"/>
    <col min="30" max="16384" width="9" style="3"/>
  </cols>
  <sheetData>
    <row r="1" s="20" customFormat="1" ht="30" customHeight="1" spans="1:29">
      <c r="A1" s="4" t="s">
        <v>2111</v>
      </c>
      <c r="B1" s="4"/>
      <c r="C1" s="4"/>
      <c r="D1" s="4"/>
      <c r="E1" s="4"/>
      <c r="F1" s="4"/>
      <c r="G1" s="4"/>
      <c r="H1" s="4"/>
      <c r="I1" s="4"/>
      <c r="J1" s="4"/>
      <c r="K1" s="4"/>
      <c r="L1" s="4"/>
      <c r="M1" s="4"/>
      <c r="N1" s="4"/>
      <c r="O1" s="4"/>
      <c r="P1" s="4"/>
      <c r="Q1" s="4"/>
      <c r="R1" s="4"/>
      <c r="S1" s="4"/>
      <c r="T1" s="4"/>
      <c r="U1" s="4"/>
      <c r="V1" s="4"/>
      <c r="W1" s="4"/>
      <c r="X1" s="4"/>
      <c r="Y1" s="4"/>
      <c r="Z1" s="4"/>
      <c r="AA1" s="4"/>
      <c r="AB1" s="4"/>
      <c r="AC1" s="540"/>
    </row>
    <row r="2" customHeight="1" spans="1:29">
      <c r="A2" s="5" t="s">
        <v>516</v>
      </c>
      <c r="B2" s="5"/>
      <c r="C2" s="5"/>
      <c r="D2" s="5"/>
      <c r="E2" s="5"/>
      <c r="F2" s="5"/>
      <c r="G2" s="5"/>
      <c r="H2" s="5"/>
      <c r="I2" s="5"/>
      <c r="J2" s="5"/>
      <c r="K2" s="5"/>
      <c r="L2" s="5"/>
      <c r="M2" s="5"/>
      <c r="N2" s="5"/>
      <c r="O2" s="5"/>
      <c r="P2" s="5"/>
      <c r="Q2" s="5"/>
      <c r="R2" s="5"/>
      <c r="S2" s="5"/>
      <c r="T2" s="5"/>
      <c r="U2" s="5"/>
      <c r="V2" s="5"/>
      <c r="W2" s="5"/>
      <c r="X2" s="5"/>
      <c r="Y2" s="5"/>
      <c r="Z2" s="5"/>
      <c r="AA2" s="5"/>
      <c r="AB2" s="5"/>
      <c r="AC2" s="5"/>
    </row>
    <row r="3" ht="14.1" customHeight="1" spans="1:29">
      <c r="A3" s="5"/>
      <c r="B3" s="5"/>
      <c r="C3" s="5"/>
      <c r="D3" s="5"/>
      <c r="E3" s="5"/>
      <c r="F3" s="5"/>
      <c r="G3" s="5"/>
      <c r="H3" s="5"/>
      <c r="I3" s="5"/>
      <c r="J3" s="5"/>
      <c r="K3" s="5"/>
      <c r="L3" s="5"/>
      <c r="M3" s="5"/>
      <c r="N3" s="5"/>
      <c r="O3" s="5"/>
      <c r="Q3" s="5"/>
      <c r="R3" s="5"/>
      <c r="S3" s="5"/>
      <c r="T3" s="5"/>
      <c r="U3" s="5"/>
      <c r="V3" s="5"/>
      <c r="W3" s="5"/>
      <c r="X3" s="5"/>
      <c r="Y3" s="5"/>
      <c r="Z3" s="5"/>
      <c r="AA3" s="5"/>
      <c r="AB3" s="29" t="s">
        <v>2112</v>
      </c>
      <c r="AC3" s="29"/>
    </row>
    <row r="4" customHeight="1" spans="1:29">
      <c r="A4" s="69" t="s">
        <v>519</v>
      </c>
      <c r="AC4" s="34" t="s">
        <v>587</v>
      </c>
    </row>
    <row r="5" s="5" customFormat="1" ht="12.95" customHeight="1" spans="1:29">
      <c r="A5" s="41" t="s">
        <v>444</v>
      </c>
      <c r="B5" s="41" t="s">
        <v>2113</v>
      </c>
      <c r="C5" s="9" t="s">
        <v>2114</v>
      </c>
      <c r="D5" s="10" t="s">
        <v>2115</v>
      </c>
      <c r="E5" s="10"/>
      <c r="F5" s="9" t="s">
        <v>2116</v>
      </c>
      <c r="G5" s="41" t="s">
        <v>1965</v>
      </c>
      <c r="H5" s="41" t="s">
        <v>1966</v>
      </c>
      <c r="I5" s="41" t="s">
        <v>2117</v>
      </c>
      <c r="J5" s="41" t="s">
        <v>622</v>
      </c>
      <c r="K5" s="41" t="s">
        <v>1059</v>
      </c>
      <c r="L5" s="53" t="s">
        <v>1061</v>
      </c>
      <c r="M5" s="53" t="s">
        <v>2118</v>
      </c>
      <c r="N5" s="53" t="s">
        <v>2119</v>
      </c>
      <c r="O5" s="54" t="s">
        <v>2120</v>
      </c>
      <c r="P5" s="264" t="s">
        <v>2121</v>
      </c>
      <c r="Q5" s="60" t="s">
        <v>2122</v>
      </c>
      <c r="R5" s="74" t="s">
        <v>1970</v>
      </c>
      <c r="S5" s="105" t="s">
        <v>1972</v>
      </c>
      <c r="T5" s="53" t="s">
        <v>2123</v>
      </c>
      <c r="U5" s="41" t="s">
        <v>414</v>
      </c>
      <c r="V5" s="41"/>
      <c r="W5" s="98" t="s">
        <v>961</v>
      </c>
      <c r="X5" s="41" t="s">
        <v>415</v>
      </c>
      <c r="Y5" s="41"/>
      <c r="Z5" s="41"/>
      <c r="AA5" s="74" t="s">
        <v>417</v>
      </c>
      <c r="AB5" s="60" t="s">
        <v>1973</v>
      </c>
      <c r="AC5" s="74" t="s">
        <v>577</v>
      </c>
    </row>
    <row r="6" s="5" customFormat="1" ht="12.75" spans="1:29">
      <c r="A6" s="91"/>
      <c r="B6" s="91"/>
      <c r="C6" s="536"/>
      <c r="D6" s="537" t="s">
        <v>2124</v>
      </c>
      <c r="E6" s="449" t="s">
        <v>2125</v>
      </c>
      <c r="F6" s="536"/>
      <c r="G6" s="91"/>
      <c r="H6" s="92"/>
      <c r="I6" s="92"/>
      <c r="J6" s="92"/>
      <c r="K6" s="92"/>
      <c r="L6" s="436"/>
      <c r="M6" s="429"/>
      <c r="N6" s="429"/>
      <c r="O6" s="429"/>
      <c r="P6" s="538"/>
      <c r="Q6" s="429"/>
      <c r="R6" s="94"/>
      <c r="S6" s="96"/>
      <c r="T6" s="429"/>
      <c r="U6" s="95" t="s">
        <v>1980</v>
      </c>
      <c r="V6" s="96" t="s">
        <v>1981</v>
      </c>
      <c r="W6" s="99"/>
      <c r="X6" s="96" t="s">
        <v>1980</v>
      </c>
      <c r="Y6" s="100" t="s">
        <v>1036</v>
      </c>
      <c r="Z6" s="96" t="s">
        <v>1981</v>
      </c>
      <c r="AA6" s="100"/>
      <c r="AB6" s="541"/>
      <c r="AC6" s="92"/>
    </row>
    <row r="7" spans="1:29">
      <c r="A7" s="61">
        <v>1</v>
      </c>
      <c r="B7" s="12" t="s">
        <v>2126</v>
      </c>
      <c r="C7" s="12"/>
      <c r="D7" s="33"/>
      <c r="E7" s="13"/>
      <c r="F7" s="12"/>
      <c r="G7" s="12"/>
      <c r="H7" s="13"/>
      <c r="I7" s="451" t="s">
        <v>2127</v>
      </c>
      <c r="J7" s="451" t="s">
        <v>2128</v>
      </c>
      <c r="K7" s="451" t="s">
        <v>2129</v>
      </c>
      <c r="L7" s="451" t="s">
        <v>2130</v>
      </c>
      <c r="M7" s="33">
        <v>3.5</v>
      </c>
      <c r="N7" s="33">
        <v>1</v>
      </c>
      <c r="O7" s="33">
        <v>3.5</v>
      </c>
      <c r="P7" s="293" t="s">
        <v>2131</v>
      </c>
      <c r="Q7" s="33">
        <v>12</v>
      </c>
      <c r="R7" s="14">
        <v>41364</v>
      </c>
      <c r="S7" s="15">
        <v>439.25</v>
      </c>
      <c r="T7" s="33">
        <v>20</v>
      </c>
      <c r="U7" s="15">
        <v>5271</v>
      </c>
      <c r="V7" s="15">
        <v>4480.36</v>
      </c>
      <c r="W7" s="15"/>
      <c r="X7" s="539">
        <v>8300</v>
      </c>
      <c r="Y7" s="542">
        <v>30</v>
      </c>
      <c r="Z7" s="543">
        <v>2490</v>
      </c>
      <c r="AA7" s="43">
        <v>-44.4241087769733</v>
      </c>
      <c r="AB7" s="15">
        <v>691.666666666667</v>
      </c>
      <c r="AC7" s="544"/>
    </row>
    <row r="8" s="245" customFormat="1" ht="12.75" spans="1:29">
      <c r="A8" s="284">
        <v>2</v>
      </c>
      <c r="B8" s="291" t="s">
        <v>2132</v>
      </c>
      <c r="C8" s="291"/>
      <c r="D8" s="292"/>
      <c r="E8" s="285"/>
      <c r="F8" s="291"/>
      <c r="G8" s="291"/>
      <c r="H8" s="285"/>
      <c r="I8" s="286" t="s">
        <v>2133</v>
      </c>
      <c r="J8" s="286" t="s">
        <v>2134</v>
      </c>
      <c r="K8" s="286" t="s">
        <v>2129</v>
      </c>
      <c r="L8" s="286" t="s">
        <v>2130</v>
      </c>
      <c r="M8" s="292">
        <v>3.5</v>
      </c>
      <c r="N8" s="292">
        <v>1</v>
      </c>
      <c r="O8" s="292">
        <v>3.5</v>
      </c>
      <c r="P8" s="293" t="s">
        <v>2131</v>
      </c>
      <c r="Q8" s="292">
        <v>20</v>
      </c>
      <c r="R8" s="294">
        <v>41364</v>
      </c>
      <c r="S8" s="296">
        <v>737.3</v>
      </c>
      <c r="T8" s="292">
        <v>20</v>
      </c>
      <c r="U8" s="296">
        <v>14746</v>
      </c>
      <c r="V8" s="296">
        <v>12534.11</v>
      </c>
      <c r="W8" s="296"/>
      <c r="X8" s="539">
        <v>12800</v>
      </c>
      <c r="Y8" s="542">
        <v>30</v>
      </c>
      <c r="Z8" s="543">
        <v>3840</v>
      </c>
      <c r="AA8" s="279">
        <v>-69.3636006066645</v>
      </c>
      <c r="AB8" s="296">
        <v>640</v>
      </c>
      <c r="AC8" s="545"/>
    </row>
    <row r="9" s="245" customFormat="1" ht="12.75" spans="1:29">
      <c r="A9" s="284">
        <v>3</v>
      </c>
      <c r="B9" s="291" t="s">
        <v>2135</v>
      </c>
      <c r="C9" s="291"/>
      <c r="D9" s="292"/>
      <c r="E9" s="285"/>
      <c r="F9" s="291"/>
      <c r="G9" s="291"/>
      <c r="H9" s="285"/>
      <c r="I9" s="286" t="s">
        <v>2136</v>
      </c>
      <c r="J9" s="286" t="s">
        <v>2134</v>
      </c>
      <c r="K9" s="286" t="s">
        <v>2129</v>
      </c>
      <c r="L9" s="286" t="s">
        <v>2130</v>
      </c>
      <c r="M9" s="292">
        <v>2.5</v>
      </c>
      <c r="N9" s="292">
        <v>1</v>
      </c>
      <c r="O9" s="292">
        <v>2.5</v>
      </c>
      <c r="P9" s="293" t="s">
        <v>2131</v>
      </c>
      <c r="Q9" s="292">
        <v>90</v>
      </c>
      <c r="R9" s="294">
        <v>41364</v>
      </c>
      <c r="S9" s="296">
        <v>500.4</v>
      </c>
      <c r="T9" s="292">
        <v>20</v>
      </c>
      <c r="U9" s="296">
        <v>45036</v>
      </c>
      <c r="V9" s="296">
        <v>38280.6</v>
      </c>
      <c r="W9" s="296"/>
      <c r="X9" s="539">
        <v>57400</v>
      </c>
      <c r="Y9" s="542">
        <v>30</v>
      </c>
      <c r="Z9" s="543">
        <v>17220</v>
      </c>
      <c r="AA9" s="279">
        <v>-55.0163790536198</v>
      </c>
      <c r="AB9" s="296">
        <v>637.777777777778</v>
      </c>
      <c r="AC9" s="545"/>
    </row>
    <row r="10" s="245" customFormat="1" ht="12.75" spans="1:29">
      <c r="A10" s="284">
        <v>4</v>
      </c>
      <c r="B10" s="291" t="s">
        <v>2137</v>
      </c>
      <c r="C10" s="291"/>
      <c r="D10" s="292"/>
      <c r="E10" s="285"/>
      <c r="F10" s="291"/>
      <c r="G10" s="291"/>
      <c r="H10" s="285"/>
      <c r="I10" s="286" t="s">
        <v>2138</v>
      </c>
      <c r="J10" s="286" t="s">
        <v>2134</v>
      </c>
      <c r="K10" s="286" t="s">
        <v>2129</v>
      </c>
      <c r="L10" s="286" t="s">
        <v>2130</v>
      </c>
      <c r="M10" s="292">
        <v>3.5</v>
      </c>
      <c r="N10" s="292">
        <v>1</v>
      </c>
      <c r="O10" s="292">
        <v>3.5</v>
      </c>
      <c r="P10" s="293" t="s">
        <v>2131</v>
      </c>
      <c r="Q10" s="292">
        <v>200</v>
      </c>
      <c r="R10" s="294">
        <v>41364</v>
      </c>
      <c r="S10" s="296">
        <v>766.575</v>
      </c>
      <c r="T10" s="292">
        <v>8</v>
      </c>
      <c r="U10" s="296">
        <v>153315</v>
      </c>
      <c r="V10" s="296">
        <v>95821.89</v>
      </c>
      <c r="W10" s="296"/>
      <c r="X10" s="539">
        <v>127500</v>
      </c>
      <c r="Y10" s="542">
        <v>30</v>
      </c>
      <c r="Z10" s="543">
        <v>38250</v>
      </c>
      <c r="AA10" s="279">
        <v>-60.0821899881123</v>
      </c>
      <c r="AB10" s="296">
        <v>637.5</v>
      </c>
      <c r="AC10" s="545"/>
    </row>
    <row r="11" spans="1:29">
      <c r="A11" s="61">
        <v>5</v>
      </c>
      <c r="B11" s="12" t="s">
        <v>2139</v>
      </c>
      <c r="C11" s="12"/>
      <c r="D11" s="33"/>
      <c r="E11" s="13"/>
      <c r="F11" s="12"/>
      <c r="G11" s="12"/>
      <c r="H11" s="13"/>
      <c r="I11" s="451" t="s">
        <v>2140</v>
      </c>
      <c r="J11" s="451" t="s">
        <v>2134</v>
      </c>
      <c r="K11" s="451" t="s">
        <v>2129</v>
      </c>
      <c r="L11" s="451" t="s">
        <v>2130</v>
      </c>
      <c r="M11" s="33">
        <v>3.5</v>
      </c>
      <c r="N11" s="33">
        <v>1</v>
      </c>
      <c r="O11" s="33">
        <v>3.5</v>
      </c>
      <c r="P11" s="293" t="s">
        <v>2141</v>
      </c>
      <c r="Q11" s="33">
        <v>20</v>
      </c>
      <c r="R11" s="14">
        <v>41364</v>
      </c>
      <c r="S11" s="15">
        <v>1717.7</v>
      </c>
      <c r="T11" s="33">
        <v>20</v>
      </c>
      <c r="U11" s="15">
        <v>34354</v>
      </c>
      <c r="V11" s="15">
        <v>29200.91</v>
      </c>
      <c r="W11" s="15"/>
      <c r="X11" s="539"/>
      <c r="Y11" s="542"/>
      <c r="Z11" s="543"/>
      <c r="AA11" s="32">
        <v>-100</v>
      </c>
      <c r="AB11" s="15">
        <v>0</v>
      </c>
      <c r="AC11" s="546" t="s">
        <v>2142</v>
      </c>
    </row>
    <row r="12" spans="1:29">
      <c r="A12" s="61">
        <v>6</v>
      </c>
      <c r="B12" s="12" t="s">
        <v>2143</v>
      </c>
      <c r="C12" s="12"/>
      <c r="D12" s="33"/>
      <c r="E12" s="13"/>
      <c r="F12" s="12"/>
      <c r="G12" s="12"/>
      <c r="H12" s="13"/>
      <c r="I12" s="451" t="s">
        <v>2144</v>
      </c>
      <c r="J12" s="451" t="s">
        <v>2134</v>
      </c>
      <c r="K12" s="451" t="s">
        <v>2129</v>
      </c>
      <c r="L12" s="451" t="s">
        <v>2130</v>
      </c>
      <c r="M12" s="33">
        <v>2</v>
      </c>
      <c r="N12" s="33">
        <v>1</v>
      </c>
      <c r="O12" s="33">
        <v>2</v>
      </c>
      <c r="P12" s="293" t="s">
        <v>2141</v>
      </c>
      <c r="Q12" s="33">
        <v>10</v>
      </c>
      <c r="R12" s="14">
        <v>41364</v>
      </c>
      <c r="S12" s="15">
        <v>657.4</v>
      </c>
      <c r="T12" s="33">
        <v>8</v>
      </c>
      <c r="U12" s="15">
        <v>6574</v>
      </c>
      <c r="V12" s="15">
        <v>4108.75</v>
      </c>
      <c r="W12" s="15"/>
      <c r="X12" s="539"/>
      <c r="Y12" s="542"/>
      <c r="Z12" s="543"/>
      <c r="AA12" s="32">
        <v>-100</v>
      </c>
      <c r="AB12" s="15">
        <v>0</v>
      </c>
      <c r="AC12" s="547"/>
    </row>
    <row r="13" spans="1:29">
      <c r="A13" s="61">
        <v>7</v>
      </c>
      <c r="B13" s="12" t="s">
        <v>2145</v>
      </c>
      <c r="C13" s="12"/>
      <c r="D13" s="33"/>
      <c r="E13" s="13"/>
      <c r="F13" s="12"/>
      <c r="G13" s="12"/>
      <c r="H13" s="13"/>
      <c r="I13" s="451" t="s">
        <v>2146</v>
      </c>
      <c r="J13" s="451" t="s">
        <v>2128</v>
      </c>
      <c r="K13" s="451" t="s">
        <v>2129</v>
      </c>
      <c r="L13" s="451" t="s">
        <v>2130</v>
      </c>
      <c r="M13" s="33">
        <v>2.4</v>
      </c>
      <c r="N13" s="33">
        <v>1</v>
      </c>
      <c r="O13" s="33">
        <v>2.4</v>
      </c>
      <c r="P13" s="293" t="s">
        <v>2147</v>
      </c>
      <c r="Q13" s="33">
        <v>14</v>
      </c>
      <c r="R13" s="14">
        <v>41364</v>
      </c>
      <c r="S13" s="15">
        <v>342.071428571429</v>
      </c>
      <c r="T13" s="33">
        <v>20</v>
      </c>
      <c r="U13" s="15">
        <v>4789</v>
      </c>
      <c r="V13" s="15">
        <v>4070.67</v>
      </c>
      <c r="W13" s="15"/>
      <c r="X13" s="539">
        <v>8900</v>
      </c>
      <c r="Y13" s="542">
        <v>30</v>
      </c>
      <c r="Z13" s="543">
        <v>2670</v>
      </c>
      <c r="AA13" s="32">
        <v>-34.4088319613233</v>
      </c>
      <c r="AB13" s="15">
        <v>635.714285714286</v>
      </c>
      <c r="AC13" s="548"/>
    </row>
    <row r="14" spans="1:29">
      <c r="A14" s="61">
        <v>8</v>
      </c>
      <c r="B14" s="12" t="s">
        <v>2148</v>
      </c>
      <c r="C14" s="12"/>
      <c r="D14" s="33"/>
      <c r="E14" s="13"/>
      <c r="F14" s="12"/>
      <c r="G14" s="12"/>
      <c r="H14" s="13"/>
      <c r="I14" s="451" t="s">
        <v>2149</v>
      </c>
      <c r="J14" s="451" t="s">
        <v>2134</v>
      </c>
      <c r="K14" s="451" t="s">
        <v>2129</v>
      </c>
      <c r="L14" s="451" t="s">
        <v>2130</v>
      </c>
      <c r="M14" s="33">
        <v>3</v>
      </c>
      <c r="N14" s="33">
        <v>1</v>
      </c>
      <c r="O14" s="33">
        <v>3</v>
      </c>
      <c r="P14" s="293" t="s">
        <v>2141</v>
      </c>
      <c r="Q14" s="33">
        <v>9</v>
      </c>
      <c r="R14" s="14">
        <v>41364</v>
      </c>
      <c r="S14" s="15">
        <v>460.444444444444</v>
      </c>
      <c r="T14" s="33">
        <v>20</v>
      </c>
      <c r="U14" s="15">
        <v>4144</v>
      </c>
      <c r="V14" s="15">
        <v>3522.39</v>
      </c>
      <c r="W14" s="15"/>
      <c r="X14" s="539"/>
      <c r="Y14" s="542"/>
      <c r="Z14" s="543"/>
      <c r="AA14" s="32">
        <v>-100</v>
      </c>
      <c r="AB14" s="15">
        <v>0</v>
      </c>
      <c r="AC14" s="549" t="s">
        <v>2150</v>
      </c>
    </row>
    <row r="15" spans="1:29">
      <c r="A15" s="61">
        <v>9</v>
      </c>
      <c r="B15" s="12" t="s">
        <v>2151</v>
      </c>
      <c r="C15" s="12"/>
      <c r="D15" s="33"/>
      <c r="E15" s="13"/>
      <c r="F15" s="12"/>
      <c r="G15" s="12"/>
      <c r="H15" s="13"/>
      <c r="I15" s="451" t="s">
        <v>2152</v>
      </c>
      <c r="J15" s="451" t="s">
        <v>2134</v>
      </c>
      <c r="K15" s="451" t="s">
        <v>2129</v>
      </c>
      <c r="L15" s="451" t="s">
        <v>2130</v>
      </c>
      <c r="M15" s="33">
        <v>7</v>
      </c>
      <c r="N15" s="33">
        <v>1</v>
      </c>
      <c r="O15" s="33">
        <v>7</v>
      </c>
      <c r="P15" s="293" t="s">
        <v>2141</v>
      </c>
      <c r="Q15" s="33">
        <v>42</v>
      </c>
      <c r="R15" s="14">
        <v>41364</v>
      </c>
      <c r="S15" s="15">
        <v>766.857142857143</v>
      </c>
      <c r="T15" s="33">
        <v>20</v>
      </c>
      <c r="U15" s="15">
        <v>32208</v>
      </c>
      <c r="V15" s="15">
        <v>27376.8</v>
      </c>
      <c r="W15" s="15"/>
      <c r="X15" s="15"/>
      <c r="Y15" s="36"/>
      <c r="Z15" s="15"/>
      <c r="AA15" s="32">
        <v>-100</v>
      </c>
      <c r="AB15" s="15">
        <v>0</v>
      </c>
      <c r="AC15" s="550"/>
    </row>
    <row r="16" spans="1:29">
      <c r="A16" s="61">
        <v>10</v>
      </c>
      <c r="B16" s="12" t="s">
        <v>2153</v>
      </c>
      <c r="C16" s="12"/>
      <c r="D16" s="33"/>
      <c r="E16" s="13"/>
      <c r="F16" s="12"/>
      <c r="G16" s="12"/>
      <c r="H16" s="13"/>
      <c r="I16" s="451" t="s">
        <v>2154</v>
      </c>
      <c r="J16" s="451" t="s">
        <v>2134</v>
      </c>
      <c r="K16" s="451" t="s">
        <v>2129</v>
      </c>
      <c r="L16" s="451" t="s">
        <v>2130</v>
      </c>
      <c r="M16" s="33">
        <v>3</v>
      </c>
      <c r="N16" s="33">
        <v>1</v>
      </c>
      <c r="O16" s="33">
        <v>1</v>
      </c>
      <c r="P16" s="293" t="s">
        <v>2141</v>
      </c>
      <c r="Q16" s="33">
        <v>9</v>
      </c>
      <c r="R16" s="14">
        <v>41364</v>
      </c>
      <c r="S16" s="15">
        <v>340.777777777778</v>
      </c>
      <c r="T16" s="33">
        <v>8</v>
      </c>
      <c r="U16" s="15">
        <v>3067</v>
      </c>
      <c r="V16" s="15">
        <v>1916.88</v>
      </c>
      <c r="W16" s="15"/>
      <c r="X16" s="15"/>
      <c r="Y16" s="36"/>
      <c r="Z16" s="15"/>
      <c r="AA16" s="32">
        <v>-100</v>
      </c>
      <c r="AB16" s="15">
        <v>0</v>
      </c>
      <c r="AC16" s="551"/>
    </row>
    <row r="17" spans="1:29">
      <c r="A17" s="12" t="s">
        <v>517</v>
      </c>
      <c r="B17" s="12"/>
      <c r="C17" s="12"/>
      <c r="D17" s="33"/>
      <c r="E17" s="13"/>
      <c r="F17" s="12"/>
      <c r="G17" s="12"/>
      <c r="H17" s="13"/>
      <c r="I17" s="13"/>
      <c r="J17" s="13"/>
      <c r="K17" s="13"/>
      <c r="L17" s="13"/>
      <c r="M17" s="33"/>
      <c r="N17" s="33"/>
      <c r="O17" s="33"/>
      <c r="P17" s="293"/>
      <c r="Q17" s="33"/>
      <c r="R17" s="14"/>
      <c r="S17" s="15" t="s">
        <v>517</v>
      </c>
      <c r="T17" s="33"/>
      <c r="U17" s="15"/>
      <c r="V17" s="15"/>
      <c r="W17" s="15"/>
      <c r="X17" s="15"/>
      <c r="Y17" s="36"/>
      <c r="Z17" s="15"/>
      <c r="AA17" s="32" t="s">
        <v>517</v>
      </c>
      <c r="AB17" s="15" t="s">
        <v>517</v>
      </c>
      <c r="AC17" s="13"/>
    </row>
    <row r="18" spans="1:29">
      <c r="A18" s="12" t="s">
        <v>517</v>
      </c>
      <c r="B18" s="12"/>
      <c r="C18" s="12"/>
      <c r="D18" s="33"/>
      <c r="E18" s="13"/>
      <c r="F18" s="12"/>
      <c r="G18" s="12"/>
      <c r="H18" s="13"/>
      <c r="I18" s="13"/>
      <c r="J18" s="13"/>
      <c r="K18" s="13"/>
      <c r="L18" s="13"/>
      <c r="M18" s="33"/>
      <c r="N18" s="33"/>
      <c r="O18" s="33"/>
      <c r="P18" s="293"/>
      <c r="Q18" s="33"/>
      <c r="R18" s="14"/>
      <c r="S18" s="15" t="s">
        <v>517</v>
      </c>
      <c r="T18" s="33"/>
      <c r="U18" s="15"/>
      <c r="V18" s="15"/>
      <c r="W18" s="15"/>
      <c r="X18" s="15"/>
      <c r="Y18" s="36"/>
      <c r="Z18" s="15"/>
      <c r="AA18" s="32" t="s">
        <v>517</v>
      </c>
      <c r="AB18" s="15" t="s">
        <v>517</v>
      </c>
      <c r="AC18" s="13"/>
    </row>
    <row r="19" spans="1:29">
      <c r="A19" s="12" t="s">
        <v>517</v>
      </c>
      <c r="B19" s="12"/>
      <c r="C19" s="12"/>
      <c r="D19" s="33"/>
      <c r="E19" s="13"/>
      <c r="F19" s="12"/>
      <c r="G19" s="12"/>
      <c r="H19" s="13"/>
      <c r="I19" s="13"/>
      <c r="J19" s="13"/>
      <c r="K19" s="13"/>
      <c r="L19" s="13"/>
      <c r="M19" s="33"/>
      <c r="N19" s="33"/>
      <c r="O19" s="33"/>
      <c r="P19" s="293"/>
      <c r="Q19" s="33"/>
      <c r="R19" s="14"/>
      <c r="S19" s="15" t="s">
        <v>517</v>
      </c>
      <c r="T19" s="33"/>
      <c r="U19" s="15"/>
      <c r="V19" s="15"/>
      <c r="W19" s="15"/>
      <c r="X19" s="15"/>
      <c r="Y19" s="36"/>
      <c r="Z19" s="15"/>
      <c r="AA19" s="32" t="s">
        <v>517</v>
      </c>
      <c r="AB19" s="15" t="s">
        <v>517</v>
      </c>
      <c r="AC19" s="13"/>
    </row>
    <row r="20" spans="1:29">
      <c r="A20" s="12" t="s">
        <v>517</v>
      </c>
      <c r="B20" s="12"/>
      <c r="C20" s="12"/>
      <c r="D20" s="33"/>
      <c r="E20" s="13"/>
      <c r="F20" s="12"/>
      <c r="G20" s="12"/>
      <c r="H20" s="13"/>
      <c r="I20" s="13"/>
      <c r="J20" s="13"/>
      <c r="K20" s="13"/>
      <c r="L20" s="13"/>
      <c r="M20" s="33"/>
      <c r="N20" s="33"/>
      <c r="O20" s="33"/>
      <c r="P20" s="293"/>
      <c r="Q20" s="33"/>
      <c r="R20" s="14"/>
      <c r="S20" s="15" t="s">
        <v>517</v>
      </c>
      <c r="T20" s="33"/>
      <c r="U20" s="15"/>
      <c r="V20" s="15"/>
      <c r="W20" s="15"/>
      <c r="X20" s="15"/>
      <c r="Y20" s="36"/>
      <c r="Z20" s="15"/>
      <c r="AA20" s="32" t="s">
        <v>517</v>
      </c>
      <c r="AB20" s="15" t="s">
        <v>517</v>
      </c>
      <c r="AC20" s="13"/>
    </row>
    <row r="21" spans="1:29">
      <c r="A21" s="12" t="s">
        <v>517</v>
      </c>
      <c r="B21" s="12"/>
      <c r="C21" s="12"/>
      <c r="D21" s="33"/>
      <c r="E21" s="13"/>
      <c r="F21" s="12"/>
      <c r="G21" s="12"/>
      <c r="H21" s="13"/>
      <c r="I21" s="13"/>
      <c r="J21" s="13"/>
      <c r="K21" s="13"/>
      <c r="L21" s="13"/>
      <c r="M21" s="33"/>
      <c r="N21" s="33"/>
      <c r="O21" s="33"/>
      <c r="P21" s="293"/>
      <c r="Q21" s="33"/>
      <c r="R21" s="14"/>
      <c r="S21" s="15" t="s">
        <v>517</v>
      </c>
      <c r="T21" s="33"/>
      <c r="U21" s="15"/>
      <c r="V21" s="15"/>
      <c r="W21" s="15"/>
      <c r="X21" s="15"/>
      <c r="Y21" s="36"/>
      <c r="Z21" s="15"/>
      <c r="AA21" s="32" t="s">
        <v>517</v>
      </c>
      <c r="AB21" s="15" t="s">
        <v>517</v>
      </c>
      <c r="AC21" s="13"/>
    </row>
    <row r="22" spans="1:29">
      <c r="A22" s="12" t="s">
        <v>517</v>
      </c>
      <c r="B22" s="12"/>
      <c r="C22" s="12"/>
      <c r="D22" s="33"/>
      <c r="E22" s="13"/>
      <c r="F22" s="12"/>
      <c r="G22" s="12"/>
      <c r="H22" s="13"/>
      <c r="I22" s="13"/>
      <c r="J22" s="13"/>
      <c r="K22" s="13"/>
      <c r="L22" s="13"/>
      <c r="M22" s="33"/>
      <c r="N22" s="33"/>
      <c r="O22" s="33"/>
      <c r="P22" s="293"/>
      <c r="Q22" s="33"/>
      <c r="R22" s="14"/>
      <c r="S22" s="15" t="s">
        <v>517</v>
      </c>
      <c r="T22" s="33"/>
      <c r="U22" s="15"/>
      <c r="V22" s="15"/>
      <c r="W22" s="15"/>
      <c r="X22" s="15"/>
      <c r="Y22" s="36"/>
      <c r="Z22" s="15"/>
      <c r="AA22" s="32" t="s">
        <v>517</v>
      </c>
      <c r="AB22" s="15" t="s">
        <v>517</v>
      </c>
      <c r="AC22" s="13"/>
    </row>
    <row r="23" spans="1:29">
      <c r="A23" s="12" t="s">
        <v>517</v>
      </c>
      <c r="B23" s="12"/>
      <c r="C23" s="12"/>
      <c r="D23" s="33"/>
      <c r="E23" s="13"/>
      <c r="F23" s="12"/>
      <c r="G23" s="12"/>
      <c r="H23" s="13"/>
      <c r="I23" s="13"/>
      <c r="J23" s="13"/>
      <c r="K23" s="13"/>
      <c r="L23" s="13"/>
      <c r="M23" s="33"/>
      <c r="N23" s="33"/>
      <c r="O23" s="33"/>
      <c r="P23" s="293"/>
      <c r="Q23" s="33"/>
      <c r="R23" s="14"/>
      <c r="S23" s="15" t="s">
        <v>517</v>
      </c>
      <c r="T23" s="33"/>
      <c r="U23" s="15"/>
      <c r="V23" s="15"/>
      <c r="W23" s="15"/>
      <c r="X23" s="15"/>
      <c r="Y23" s="36"/>
      <c r="Z23" s="15"/>
      <c r="AA23" s="32" t="s">
        <v>517</v>
      </c>
      <c r="AB23" s="15" t="s">
        <v>517</v>
      </c>
      <c r="AC23" s="13"/>
    </row>
    <row r="24" spans="1:29">
      <c r="A24" s="12" t="s">
        <v>2155</v>
      </c>
      <c r="B24" s="12"/>
      <c r="C24" s="12"/>
      <c r="D24" s="33"/>
      <c r="E24" s="13"/>
      <c r="F24" s="12"/>
      <c r="G24" s="12"/>
      <c r="H24" s="13"/>
      <c r="I24" s="13"/>
      <c r="J24" s="13"/>
      <c r="K24" s="13"/>
      <c r="L24" s="13"/>
      <c r="M24" s="33"/>
      <c r="N24" s="33"/>
      <c r="O24" s="33"/>
      <c r="P24" s="293"/>
      <c r="Q24" s="33">
        <v>426</v>
      </c>
      <c r="R24" s="14"/>
      <c r="S24" s="15"/>
      <c r="T24" s="33"/>
      <c r="U24" s="15">
        <v>303504</v>
      </c>
      <c r="V24" s="15">
        <v>221313.36</v>
      </c>
      <c r="W24" s="15">
        <v>0</v>
      </c>
      <c r="X24" s="15">
        <v>214900</v>
      </c>
      <c r="Y24" s="36"/>
      <c r="Z24" s="15">
        <v>64470</v>
      </c>
      <c r="AA24" s="32">
        <v>-70.8693591747014</v>
      </c>
      <c r="AB24" s="15"/>
      <c r="AC24" s="13"/>
    </row>
    <row r="25" spans="1:29">
      <c r="A25" s="12" t="s">
        <v>2156</v>
      </c>
      <c r="B25" s="12"/>
      <c r="C25" s="12"/>
      <c r="D25" s="33"/>
      <c r="E25" s="13"/>
      <c r="F25" s="12"/>
      <c r="G25" s="12"/>
      <c r="H25" s="13"/>
      <c r="I25" s="13"/>
      <c r="J25" s="13"/>
      <c r="K25" s="13"/>
      <c r="L25" s="13"/>
      <c r="M25" s="33"/>
      <c r="N25" s="33"/>
      <c r="O25" s="33"/>
      <c r="P25" s="293"/>
      <c r="Q25" s="33"/>
      <c r="R25" s="14"/>
      <c r="S25" s="15"/>
      <c r="T25" s="33"/>
      <c r="U25" s="15"/>
      <c r="V25" s="15">
        <v>0</v>
      </c>
      <c r="W25" s="15"/>
      <c r="X25" s="15"/>
      <c r="Y25" s="36"/>
      <c r="Z25" s="15"/>
      <c r="AA25" s="32"/>
      <c r="AB25" s="15"/>
      <c r="AC25" s="13"/>
    </row>
    <row r="26" customHeight="1" spans="1:29">
      <c r="A26" s="24" t="s">
        <v>2157</v>
      </c>
      <c r="B26" s="56"/>
      <c r="C26" s="56"/>
      <c r="D26" s="56"/>
      <c r="E26" s="56"/>
      <c r="F26" s="56"/>
      <c r="G26" s="56"/>
      <c r="H26" s="56"/>
      <c r="I26" s="25"/>
      <c r="J26" s="25"/>
      <c r="K26" s="25"/>
      <c r="L26" s="26"/>
      <c r="M26" s="26"/>
      <c r="N26" s="26"/>
      <c r="O26" s="26"/>
      <c r="P26" s="302"/>
      <c r="Q26" s="26">
        <v>426</v>
      </c>
      <c r="R26" s="26"/>
      <c r="S26" s="32"/>
      <c r="T26" s="27"/>
      <c r="U26" s="32">
        <v>303504</v>
      </c>
      <c r="V26" s="32">
        <v>221313.36</v>
      </c>
      <c r="W26" s="32"/>
      <c r="X26" s="448">
        <v>214900</v>
      </c>
      <c r="Y26" s="32"/>
      <c r="Z26" s="448">
        <v>64470</v>
      </c>
      <c r="AA26" s="32">
        <v>-70.8693591747014</v>
      </c>
      <c r="AB26" s="32"/>
      <c r="AC26" s="428"/>
    </row>
    <row r="27" customHeight="1" spans="1:1">
      <c r="A27" s="3" t="s">
        <v>2158</v>
      </c>
    </row>
  </sheetData>
  <autoFilter ref="A6:AC27">
    <extLst/>
  </autoFilter>
  <mergeCells count="33">
    <mergeCell ref="A1:AB1"/>
    <mergeCell ref="A2:AC2"/>
    <mergeCell ref="AB3:AC3"/>
    <mergeCell ref="D5:E5"/>
    <mergeCell ref="U5:V5"/>
    <mergeCell ref="X5:Z5"/>
    <mergeCell ref="A24:I24"/>
    <mergeCell ref="A25:I25"/>
    <mergeCell ref="A26:I26"/>
    <mergeCell ref="A5:A6"/>
    <mergeCell ref="B5:B6"/>
    <mergeCell ref="C5:C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W5:W6"/>
    <mergeCell ref="AA5:AA6"/>
    <mergeCell ref="AB5:AB6"/>
    <mergeCell ref="AC5:AC6"/>
    <mergeCell ref="AC11:AC12"/>
    <mergeCell ref="AC14:AC16"/>
  </mergeCells>
  <printOptions horizontalCentered="1"/>
  <pageMargins left="0.984251968503937" right="0.984251968503937" top="0.984251968503937" bottom="0.984251968503937" header="0.47244094488189" footer="0.354330708661417"/>
  <pageSetup paperSize="9" scale="48"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9"/>
  <sheetViews>
    <sheetView showGridLines="0" workbookViewId="0">
      <selection activeCell="R8" sqref="R8"/>
    </sheetView>
  </sheetViews>
  <sheetFormatPr defaultColWidth="9" defaultRowHeight="15.75" customHeight="1"/>
  <cols>
    <col min="1" max="1" width="4.75" style="3" customWidth="1"/>
    <col min="2" max="2" width="8" style="3" customWidth="1"/>
    <col min="3" max="3" width="11" style="3" customWidth="1"/>
    <col min="4" max="4" width="12" style="3" customWidth="1"/>
    <col min="5" max="5" width="9.625" style="3" customWidth="1"/>
    <col min="6" max="7" width="8" style="3" customWidth="1"/>
    <col min="8" max="8" width="4.375" style="3" customWidth="1"/>
    <col min="9" max="10" width="10.25" style="3" customWidth="1"/>
    <col min="11" max="11" width="7.75" style="3" customWidth="1"/>
    <col min="12" max="12" width="7.125" style="3" customWidth="1"/>
    <col min="13" max="13" width="7.75" style="3" customWidth="1"/>
    <col min="14" max="14" width="8.625" style="3" customWidth="1"/>
    <col min="15" max="15" width="5.5" style="3" customWidth="1"/>
    <col min="16" max="16" width="7.75" style="3" customWidth="1"/>
    <col min="17" max="17" width="9.5" style="3" customWidth="1"/>
    <col min="18" max="18" width="7.75" style="3" customWidth="1"/>
    <col min="19" max="19" width="7.625" style="3" customWidth="1"/>
    <col min="20" max="20" width="7.25" style="3" customWidth="1"/>
    <col min="21" max="21" width="9.5" style="3" customWidth="1"/>
    <col min="22" max="16384" width="9" style="3"/>
  </cols>
  <sheetData>
    <row r="1" customHeight="1" spans="1:1">
      <c r="A1" s="2" t="s">
        <v>409</v>
      </c>
    </row>
    <row r="2" s="20" customFormat="1" ht="30" customHeight="1" spans="1:20">
      <c r="A2" s="4" t="s">
        <v>2159</v>
      </c>
      <c r="B2" s="4"/>
      <c r="C2" s="4"/>
      <c r="D2" s="4"/>
      <c r="E2" s="4"/>
      <c r="F2" s="4"/>
      <c r="G2" s="4"/>
      <c r="H2" s="4"/>
      <c r="I2" s="4"/>
      <c r="J2" s="4"/>
      <c r="K2" s="4"/>
      <c r="L2" s="4"/>
      <c r="M2" s="4"/>
      <c r="N2" s="4"/>
      <c r="O2" s="4"/>
      <c r="P2" s="4"/>
      <c r="Q2" s="4"/>
      <c r="R2" s="4"/>
      <c r="S2" s="4"/>
      <c r="T2" s="4"/>
    </row>
    <row r="3" customHeight="1" spans="1:20">
      <c r="A3" s="5" t="str">
        <f>"评估基准日："&amp;TEXT(基本信息输入表!M7,"yyyy年mm月dd日")</f>
        <v>评估基准日：2020年03月31日</v>
      </c>
      <c r="B3" s="5"/>
      <c r="C3" s="5"/>
      <c r="D3" s="5"/>
      <c r="E3" s="5"/>
      <c r="F3" s="5"/>
      <c r="G3" s="5"/>
      <c r="H3" s="5"/>
      <c r="I3" s="5"/>
      <c r="J3" s="5"/>
      <c r="K3" s="5"/>
      <c r="L3" s="5"/>
      <c r="M3" s="5"/>
      <c r="N3" s="5"/>
      <c r="O3" s="5"/>
      <c r="P3" s="5"/>
      <c r="Q3" s="5"/>
      <c r="R3" s="5"/>
      <c r="S3" s="5"/>
      <c r="T3" s="5"/>
    </row>
    <row r="4" ht="14.1" customHeight="1" spans="1:20">
      <c r="A4" s="5"/>
      <c r="B4" s="5"/>
      <c r="C4" s="5"/>
      <c r="D4" s="5"/>
      <c r="E4" s="5"/>
      <c r="F4" s="5"/>
      <c r="G4" s="5"/>
      <c r="H4" s="5"/>
      <c r="I4" s="5"/>
      <c r="J4" s="5"/>
      <c r="K4" s="5"/>
      <c r="L4" s="5"/>
      <c r="M4" s="5"/>
      <c r="N4" s="5"/>
      <c r="O4" s="5"/>
      <c r="P4" s="5"/>
      <c r="Q4" s="5"/>
      <c r="R4" s="29" t="s">
        <v>2160</v>
      </c>
      <c r="S4" s="29"/>
      <c r="T4" s="29"/>
    </row>
    <row r="5" customHeight="1" spans="1:20">
      <c r="A5" s="3" t="str">
        <f>基本信息输入表!K6&amp;"："&amp;基本信息输入表!M6</f>
        <v>被评估单位：山西华润昌裕煤业有限公司</v>
      </c>
      <c r="Q5" s="68" t="s">
        <v>587</v>
      </c>
      <c r="R5" s="68"/>
      <c r="S5" s="68"/>
      <c r="T5" s="68"/>
    </row>
    <row r="6" s="5" customFormat="1" customHeight="1" spans="1:20">
      <c r="A6" s="41" t="s">
        <v>444</v>
      </c>
      <c r="B6" s="41" t="s">
        <v>2113</v>
      </c>
      <c r="C6" s="41" t="s">
        <v>2161</v>
      </c>
      <c r="D6" s="41" t="s">
        <v>1059</v>
      </c>
      <c r="E6" s="10" t="s">
        <v>2162</v>
      </c>
      <c r="F6" s="74" t="s">
        <v>2163</v>
      </c>
      <c r="G6" s="53" t="s">
        <v>877</v>
      </c>
      <c r="H6" s="74" t="s">
        <v>878</v>
      </c>
      <c r="I6" s="54" t="s">
        <v>2121</v>
      </c>
      <c r="J6" s="74" t="s">
        <v>2164</v>
      </c>
      <c r="K6" s="53" t="s">
        <v>2123</v>
      </c>
      <c r="L6" s="41" t="s">
        <v>414</v>
      </c>
      <c r="M6" s="41"/>
      <c r="N6" s="98" t="s">
        <v>961</v>
      </c>
      <c r="O6" s="41" t="s">
        <v>415</v>
      </c>
      <c r="P6" s="41"/>
      <c r="Q6" s="41"/>
      <c r="R6" s="74" t="s">
        <v>417</v>
      </c>
      <c r="S6" s="74" t="s">
        <v>2165</v>
      </c>
      <c r="T6" s="74" t="s">
        <v>577</v>
      </c>
    </row>
    <row r="7" s="5" customFormat="1" ht="25.5" customHeight="1" spans="1:21">
      <c r="A7" s="91"/>
      <c r="B7" s="91"/>
      <c r="C7" s="92"/>
      <c r="D7" s="92"/>
      <c r="E7" s="92"/>
      <c r="F7" s="91"/>
      <c r="G7" s="436"/>
      <c r="H7" s="93"/>
      <c r="I7" s="443"/>
      <c r="J7" s="94"/>
      <c r="K7" s="429"/>
      <c r="L7" s="46" t="s">
        <v>1980</v>
      </c>
      <c r="M7" s="96" t="s">
        <v>1981</v>
      </c>
      <c r="N7" s="99"/>
      <c r="O7" s="96" t="s">
        <v>1980</v>
      </c>
      <c r="P7" s="100" t="s">
        <v>1036</v>
      </c>
      <c r="Q7" s="96" t="s">
        <v>1981</v>
      </c>
      <c r="R7" s="100"/>
      <c r="S7" s="96"/>
      <c r="T7" s="92"/>
      <c r="U7" s="23" t="s">
        <v>592</v>
      </c>
    </row>
    <row r="8" spans="1:21">
      <c r="A8" s="12" t="str">
        <f>IF(C8="","",ROW()-7)</f>
        <v/>
      </c>
      <c r="B8" s="12"/>
      <c r="C8" s="13"/>
      <c r="D8" s="13"/>
      <c r="E8" s="13"/>
      <c r="F8" s="12"/>
      <c r="G8" s="13"/>
      <c r="H8" s="33"/>
      <c r="I8" s="13"/>
      <c r="J8" s="14"/>
      <c r="K8" s="33"/>
      <c r="L8" s="535"/>
      <c r="M8" s="15"/>
      <c r="N8" s="15"/>
      <c r="O8" s="15"/>
      <c r="P8" s="36"/>
      <c r="Q8" s="15"/>
      <c r="R8" s="43" t="str">
        <f>IF(M8-N8=0,"",(Q8-M8+N8)/(M8-N8)*100)</f>
        <v/>
      </c>
      <c r="S8" s="15"/>
      <c r="T8" s="13"/>
      <c r="U8" s="5" t="s">
        <v>2166</v>
      </c>
    </row>
    <row r="9" spans="1:21">
      <c r="A9" s="12" t="str">
        <f t="shared" ref="A9:A24" si="0">IF(C9="","",ROW()-7)</f>
        <v/>
      </c>
      <c r="B9" s="12"/>
      <c r="C9" s="13"/>
      <c r="D9" s="13"/>
      <c r="E9" s="13"/>
      <c r="F9" s="12"/>
      <c r="G9" s="13"/>
      <c r="H9" s="33"/>
      <c r="I9" s="13"/>
      <c r="J9" s="14"/>
      <c r="K9" s="33"/>
      <c r="L9" s="535"/>
      <c r="M9" s="15"/>
      <c r="N9" s="15"/>
      <c r="O9" s="15"/>
      <c r="P9" s="36"/>
      <c r="Q9" s="15"/>
      <c r="R9" s="32" t="str">
        <f>IF(M9-N9=0,"",(Q9-M9+N9)/(M9-N9)*100)</f>
        <v/>
      </c>
      <c r="S9" s="15"/>
      <c r="T9" s="13"/>
      <c r="U9" s="5" t="s">
        <v>2167</v>
      </c>
    </row>
    <row r="10" spans="1:21">
      <c r="A10" s="12" t="str">
        <f t="shared" si="0"/>
        <v/>
      </c>
      <c r="B10" s="12"/>
      <c r="C10" s="13"/>
      <c r="D10" s="13"/>
      <c r="E10" s="13"/>
      <c r="F10" s="12"/>
      <c r="G10" s="13"/>
      <c r="H10" s="33"/>
      <c r="I10" s="13"/>
      <c r="J10" s="14"/>
      <c r="K10" s="33"/>
      <c r="L10" s="535"/>
      <c r="M10" s="15"/>
      <c r="N10" s="15"/>
      <c r="O10" s="15"/>
      <c r="P10" s="36"/>
      <c r="Q10" s="15"/>
      <c r="R10" s="32" t="str">
        <f>IF(M10-N10=0,"",(Q10-M10+N10)/(M10-N10)*100)</f>
        <v/>
      </c>
      <c r="S10" s="15"/>
      <c r="T10" s="13"/>
      <c r="U10" s="5" t="s">
        <v>2168</v>
      </c>
    </row>
    <row r="11" spans="1:21">
      <c r="A11" s="12" t="str">
        <f t="shared" si="0"/>
        <v/>
      </c>
      <c r="B11" s="12"/>
      <c r="C11" s="13"/>
      <c r="D11" s="13"/>
      <c r="E11" s="13"/>
      <c r="F11" s="12"/>
      <c r="G11" s="13"/>
      <c r="H11" s="33"/>
      <c r="I11" s="13"/>
      <c r="J11" s="14"/>
      <c r="K11" s="33"/>
      <c r="L11" s="535"/>
      <c r="M11" s="15"/>
      <c r="N11" s="15"/>
      <c r="O11" s="15"/>
      <c r="P11" s="36"/>
      <c r="Q11" s="15"/>
      <c r="R11" s="32" t="str">
        <f>IF(M11-N11=0,"",(Q11-M11+N11)/(M11-N11)*100)</f>
        <v/>
      </c>
      <c r="S11" s="15"/>
      <c r="T11" s="13"/>
      <c r="U11" s="5" t="s">
        <v>2169</v>
      </c>
    </row>
    <row r="12" spans="1:21">
      <c r="A12" s="12" t="str">
        <f t="shared" si="0"/>
        <v/>
      </c>
      <c r="B12" s="12"/>
      <c r="C12" s="13"/>
      <c r="D12" s="13"/>
      <c r="E12" s="13"/>
      <c r="F12" s="12"/>
      <c r="G12" s="13"/>
      <c r="H12" s="33"/>
      <c r="I12" s="13"/>
      <c r="J12" s="14"/>
      <c r="K12" s="33"/>
      <c r="L12" s="535"/>
      <c r="M12" s="15"/>
      <c r="N12" s="15"/>
      <c r="O12" s="15"/>
      <c r="P12" s="36"/>
      <c r="Q12" s="15"/>
      <c r="R12" s="32" t="str">
        <f t="shared" ref="R12:R25" si="1">IF(M12-N12=0,"",(Q12-M12+N12)/(M12-N12)*100)</f>
        <v/>
      </c>
      <c r="S12" s="15"/>
      <c r="T12" s="13"/>
      <c r="U12" s="5" t="s">
        <v>2170</v>
      </c>
    </row>
    <row r="13" spans="1:21">
      <c r="A13" s="12" t="str">
        <f t="shared" si="0"/>
        <v/>
      </c>
      <c r="B13" s="12"/>
      <c r="C13" s="13"/>
      <c r="D13" s="13"/>
      <c r="E13" s="13"/>
      <c r="F13" s="12"/>
      <c r="G13" s="13"/>
      <c r="H13" s="33"/>
      <c r="I13" s="13"/>
      <c r="J13" s="14"/>
      <c r="K13" s="33"/>
      <c r="L13" s="535"/>
      <c r="M13" s="15"/>
      <c r="N13" s="15"/>
      <c r="O13" s="15"/>
      <c r="P13" s="36"/>
      <c r="Q13" s="15"/>
      <c r="R13" s="32" t="str">
        <f t="shared" si="1"/>
        <v/>
      </c>
      <c r="S13" s="15"/>
      <c r="T13" s="13"/>
      <c r="U13" s="5" t="s">
        <v>2171</v>
      </c>
    </row>
    <row r="14" spans="1:21">
      <c r="A14" s="12" t="str">
        <f t="shared" si="0"/>
        <v/>
      </c>
      <c r="B14" s="12"/>
      <c r="C14" s="13"/>
      <c r="D14" s="13"/>
      <c r="E14" s="13"/>
      <c r="F14" s="12"/>
      <c r="G14" s="13"/>
      <c r="H14" s="33"/>
      <c r="I14" s="13"/>
      <c r="J14" s="14"/>
      <c r="K14" s="33"/>
      <c r="L14" s="535"/>
      <c r="M14" s="15"/>
      <c r="N14" s="15"/>
      <c r="O14" s="15"/>
      <c r="P14" s="36"/>
      <c r="Q14" s="15"/>
      <c r="R14" s="32" t="str">
        <f t="shared" si="1"/>
        <v/>
      </c>
      <c r="S14" s="15"/>
      <c r="T14" s="13"/>
      <c r="U14" s="5" t="s">
        <v>2172</v>
      </c>
    </row>
    <row r="15" spans="1:21">
      <c r="A15" s="12" t="str">
        <f t="shared" si="0"/>
        <v/>
      </c>
      <c r="B15" s="12"/>
      <c r="C15" s="13"/>
      <c r="D15" s="13"/>
      <c r="E15" s="13"/>
      <c r="F15" s="12"/>
      <c r="G15" s="13"/>
      <c r="H15" s="33"/>
      <c r="I15" s="13"/>
      <c r="J15" s="14"/>
      <c r="K15" s="33"/>
      <c r="L15" s="535"/>
      <c r="M15" s="15"/>
      <c r="N15" s="15"/>
      <c r="O15" s="15"/>
      <c r="P15" s="36"/>
      <c r="Q15" s="15"/>
      <c r="R15" s="32" t="str">
        <f t="shared" si="1"/>
        <v/>
      </c>
      <c r="S15" s="15"/>
      <c r="T15" s="13"/>
      <c r="U15" s="5" t="s">
        <v>2173</v>
      </c>
    </row>
    <row r="16" spans="1:21">
      <c r="A16" s="12" t="str">
        <f t="shared" si="0"/>
        <v/>
      </c>
      <c r="B16" s="12"/>
      <c r="C16" s="13"/>
      <c r="D16" s="13"/>
      <c r="E16" s="13"/>
      <c r="F16" s="12"/>
      <c r="G16" s="13"/>
      <c r="H16" s="33"/>
      <c r="I16" s="13"/>
      <c r="J16" s="14"/>
      <c r="K16" s="33"/>
      <c r="L16" s="535"/>
      <c r="M16" s="15"/>
      <c r="N16" s="15"/>
      <c r="O16" s="15"/>
      <c r="P16" s="36"/>
      <c r="Q16" s="15"/>
      <c r="R16" s="32" t="str">
        <f t="shared" si="1"/>
        <v/>
      </c>
      <c r="S16" s="15"/>
      <c r="T16" s="13"/>
      <c r="U16" s="5" t="s">
        <v>2174</v>
      </c>
    </row>
    <row r="17" spans="1:21">
      <c r="A17" s="12" t="str">
        <f t="shared" si="0"/>
        <v/>
      </c>
      <c r="B17" s="12"/>
      <c r="C17" s="13"/>
      <c r="D17" s="13"/>
      <c r="E17" s="13"/>
      <c r="F17" s="12"/>
      <c r="G17" s="13"/>
      <c r="H17" s="33"/>
      <c r="I17" s="13"/>
      <c r="J17" s="14"/>
      <c r="K17" s="33"/>
      <c r="L17" s="535"/>
      <c r="M17" s="15"/>
      <c r="N17" s="15"/>
      <c r="O17" s="15"/>
      <c r="P17" s="36"/>
      <c r="Q17" s="15"/>
      <c r="R17" s="32" t="str">
        <f t="shared" si="1"/>
        <v/>
      </c>
      <c r="S17" s="15"/>
      <c r="T17" s="13"/>
      <c r="U17" s="5" t="s">
        <v>2175</v>
      </c>
    </row>
    <row r="18" spans="1:21">
      <c r="A18" s="12" t="str">
        <f t="shared" si="0"/>
        <v/>
      </c>
      <c r="B18" s="12"/>
      <c r="C18" s="13"/>
      <c r="D18" s="13"/>
      <c r="E18" s="13"/>
      <c r="F18" s="12"/>
      <c r="G18" s="13"/>
      <c r="H18" s="33"/>
      <c r="I18" s="13"/>
      <c r="J18" s="14"/>
      <c r="K18" s="33"/>
      <c r="L18" s="535"/>
      <c r="M18" s="15"/>
      <c r="N18" s="15"/>
      <c r="O18" s="15"/>
      <c r="P18" s="36"/>
      <c r="Q18" s="15"/>
      <c r="R18" s="32" t="str">
        <f t="shared" si="1"/>
        <v/>
      </c>
      <c r="S18" s="15"/>
      <c r="T18" s="13"/>
      <c r="U18" s="5" t="s">
        <v>2176</v>
      </c>
    </row>
    <row r="19" spans="1:21">
      <c r="A19" s="12" t="str">
        <f t="shared" si="0"/>
        <v/>
      </c>
      <c r="B19" s="12"/>
      <c r="C19" s="13"/>
      <c r="D19" s="13"/>
      <c r="E19" s="13"/>
      <c r="F19" s="12"/>
      <c r="G19" s="13"/>
      <c r="H19" s="33"/>
      <c r="I19" s="13"/>
      <c r="J19" s="14"/>
      <c r="K19" s="33"/>
      <c r="L19" s="535"/>
      <c r="M19" s="15"/>
      <c r="N19" s="15"/>
      <c r="O19" s="15"/>
      <c r="P19" s="36"/>
      <c r="Q19" s="15"/>
      <c r="R19" s="32" t="str">
        <f t="shared" si="1"/>
        <v/>
      </c>
      <c r="S19" s="15"/>
      <c r="T19" s="13"/>
      <c r="U19" s="5" t="s">
        <v>2177</v>
      </c>
    </row>
    <row r="20" spans="1:21">
      <c r="A20" s="12" t="str">
        <f t="shared" si="0"/>
        <v/>
      </c>
      <c r="B20" s="12"/>
      <c r="C20" s="13"/>
      <c r="D20" s="13"/>
      <c r="E20" s="13"/>
      <c r="F20" s="12"/>
      <c r="G20" s="13"/>
      <c r="H20" s="33"/>
      <c r="I20" s="13"/>
      <c r="J20" s="14"/>
      <c r="K20" s="33"/>
      <c r="L20" s="535"/>
      <c r="M20" s="15"/>
      <c r="N20" s="15"/>
      <c r="O20" s="15"/>
      <c r="P20" s="36"/>
      <c r="Q20" s="15"/>
      <c r="R20" s="32" t="str">
        <f t="shared" si="1"/>
        <v/>
      </c>
      <c r="S20" s="15"/>
      <c r="T20" s="13"/>
      <c r="U20" s="5" t="s">
        <v>2178</v>
      </c>
    </row>
    <row r="21" spans="1:21">
      <c r="A21" s="12" t="str">
        <f t="shared" si="0"/>
        <v/>
      </c>
      <c r="B21" s="12"/>
      <c r="C21" s="13"/>
      <c r="D21" s="13"/>
      <c r="E21" s="13"/>
      <c r="F21" s="12"/>
      <c r="G21" s="13"/>
      <c r="H21" s="33"/>
      <c r="I21" s="13"/>
      <c r="J21" s="14"/>
      <c r="K21" s="33"/>
      <c r="L21" s="535"/>
      <c r="M21" s="15"/>
      <c r="N21" s="15"/>
      <c r="O21" s="15"/>
      <c r="P21" s="36"/>
      <c r="Q21" s="15"/>
      <c r="R21" s="32" t="str">
        <f t="shared" si="1"/>
        <v/>
      </c>
      <c r="S21" s="15"/>
      <c r="T21" s="13"/>
      <c r="U21" s="5" t="s">
        <v>2179</v>
      </c>
    </row>
    <row r="22" spans="1:21">
      <c r="A22" s="12" t="str">
        <f t="shared" si="0"/>
        <v/>
      </c>
      <c r="B22" s="12"/>
      <c r="C22" s="13"/>
      <c r="D22" s="13"/>
      <c r="E22" s="13"/>
      <c r="F22" s="12"/>
      <c r="G22" s="13"/>
      <c r="H22" s="33"/>
      <c r="I22" s="13"/>
      <c r="J22" s="14"/>
      <c r="K22" s="33"/>
      <c r="L22" s="535"/>
      <c r="M22" s="15"/>
      <c r="N22" s="15"/>
      <c r="O22" s="15"/>
      <c r="P22" s="36"/>
      <c r="Q22" s="15"/>
      <c r="R22" s="32" t="str">
        <f t="shared" si="1"/>
        <v/>
      </c>
      <c r="S22" s="15"/>
      <c r="T22" s="13"/>
      <c r="U22" s="5" t="s">
        <v>2180</v>
      </c>
    </row>
    <row r="23" spans="1:21">
      <c r="A23" s="12" t="str">
        <f t="shared" si="0"/>
        <v/>
      </c>
      <c r="B23" s="12"/>
      <c r="C23" s="13"/>
      <c r="D23" s="13"/>
      <c r="E23" s="13"/>
      <c r="F23" s="12"/>
      <c r="G23" s="13"/>
      <c r="H23" s="33"/>
      <c r="I23" s="13"/>
      <c r="J23" s="14"/>
      <c r="K23" s="33"/>
      <c r="L23" s="535"/>
      <c r="M23" s="15"/>
      <c r="N23" s="15"/>
      <c r="O23" s="15"/>
      <c r="P23" s="36"/>
      <c r="Q23" s="15"/>
      <c r="R23" s="32" t="str">
        <f t="shared" si="1"/>
        <v/>
      </c>
      <c r="S23" s="15"/>
      <c r="T23" s="13"/>
      <c r="U23" s="5" t="s">
        <v>2181</v>
      </c>
    </row>
    <row r="24" spans="1:21">
      <c r="A24" s="12" t="str">
        <f t="shared" si="0"/>
        <v/>
      </c>
      <c r="B24" s="12"/>
      <c r="C24" s="13"/>
      <c r="D24" s="13"/>
      <c r="E24" s="13"/>
      <c r="F24" s="12"/>
      <c r="G24" s="13"/>
      <c r="H24" s="33"/>
      <c r="I24" s="13"/>
      <c r="J24" s="14"/>
      <c r="K24" s="33"/>
      <c r="L24" s="535"/>
      <c r="M24" s="15"/>
      <c r="N24" s="15"/>
      <c r="O24" s="15"/>
      <c r="P24" s="36"/>
      <c r="Q24" s="15"/>
      <c r="R24" s="32" t="str">
        <f t="shared" si="1"/>
        <v/>
      </c>
      <c r="S24" s="15"/>
      <c r="T24" s="13"/>
      <c r="U24" s="5" t="s">
        <v>2182</v>
      </c>
    </row>
    <row r="25" spans="1:20">
      <c r="A25" s="12" t="s">
        <v>2183</v>
      </c>
      <c r="B25" s="12"/>
      <c r="C25" s="13"/>
      <c r="D25" s="13"/>
      <c r="E25" s="13"/>
      <c r="F25" s="12"/>
      <c r="G25" s="13"/>
      <c r="H25" s="33"/>
      <c r="I25" s="13"/>
      <c r="J25" s="14"/>
      <c r="K25" s="33"/>
      <c r="L25" s="535">
        <f>SUM(L8:L24)</f>
        <v>0</v>
      </c>
      <c r="M25" s="15">
        <f>SUM(M8:M24)</f>
        <v>0</v>
      </c>
      <c r="N25" s="15">
        <f>SUM(N8:N24)</f>
        <v>0</v>
      </c>
      <c r="O25" s="15">
        <f>SUM(O8:O24)</f>
        <v>0</v>
      </c>
      <c r="P25" s="36"/>
      <c r="Q25" s="15">
        <f>SUM(Q8:Q24)</f>
        <v>0</v>
      </c>
      <c r="R25" s="32" t="str">
        <f t="shared" si="1"/>
        <v/>
      </c>
      <c r="S25" s="15"/>
      <c r="T25" s="13"/>
    </row>
    <row r="26" spans="1:20">
      <c r="A26" s="12" t="s">
        <v>2184</v>
      </c>
      <c r="B26" s="12"/>
      <c r="C26" s="13"/>
      <c r="D26" s="13"/>
      <c r="E26" s="13"/>
      <c r="F26" s="12"/>
      <c r="G26" s="13"/>
      <c r="H26" s="33"/>
      <c r="I26" s="13"/>
      <c r="J26" s="14"/>
      <c r="K26" s="33"/>
      <c r="L26" s="535"/>
      <c r="M26" s="15">
        <f>N25</f>
        <v>0</v>
      </c>
      <c r="N26" s="15"/>
      <c r="O26" s="15"/>
      <c r="P26" s="36"/>
      <c r="Q26" s="15"/>
      <c r="R26" s="32"/>
      <c r="S26" s="15"/>
      <c r="T26" s="13"/>
    </row>
    <row r="27" customHeight="1" spans="1:20">
      <c r="A27" s="24" t="s">
        <v>2185</v>
      </c>
      <c r="B27" s="56"/>
      <c r="C27" s="56"/>
      <c r="D27" s="56"/>
      <c r="E27" s="25"/>
      <c r="F27" s="26"/>
      <c r="G27" s="28"/>
      <c r="H27" s="32"/>
      <c r="I27" s="32"/>
      <c r="J27" s="32"/>
      <c r="K27" s="32"/>
      <c r="L27" s="32">
        <f>L25-L26</f>
        <v>0</v>
      </c>
      <c r="M27" s="32">
        <f>M25-M26</f>
        <v>0</v>
      </c>
      <c r="N27" s="32"/>
      <c r="O27" s="448">
        <f>O25</f>
        <v>0</v>
      </c>
      <c r="P27" s="32"/>
      <c r="Q27" s="448">
        <f>Q25</f>
        <v>0</v>
      </c>
      <c r="R27" s="32" t="str">
        <f>IF(M27=0,"",(Q27-M27)/M27*100)</f>
        <v/>
      </c>
      <c r="S27" s="32"/>
      <c r="T27" s="428"/>
    </row>
    <row r="28" customHeight="1" spans="1:21">
      <c r="A28" s="3" t="str">
        <f>基本信息输入表!$K$6&amp;"填表人："&amp;基本信息输入表!$M$57</f>
        <v>被评估单位填表人：阎丽红</v>
      </c>
      <c r="Q28" s="3" t="str">
        <f>"评估人员："&amp;基本信息输入表!$Q$57</f>
        <v>评估人员：孙艳平</v>
      </c>
      <c r="U28" s="31" t="s">
        <v>439</v>
      </c>
    </row>
    <row r="29" customHeight="1" spans="1:1">
      <c r="A29" s="3" t="str">
        <f>"填表日期："&amp;YEAR(基本信息输入表!$O$57)&amp;"年"&amp;MONTH(基本信息输入表!$O$57)&amp;"月"&amp;DAY(基本信息输入表!$O$57)&amp;"日"</f>
        <v>填表日期：2020年4月25日</v>
      </c>
    </row>
  </sheetData>
  <mergeCells count="24">
    <mergeCell ref="A2:T2"/>
    <mergeCell ref="A3:T3"/>
    <mergeCell ref="R4:T4"/>
    <mergeCell ref="Q5:T5"/>
    <mergeCell ref="L6:M6"/>
    <mergeCell ref="O6:Q6"/>
    <mergeCell ref="A25:D25"/>
    <mergeCell ref="A26:D26"/>
    <mergeCell ref="A27:D27"/>
    <mergeCell ref="A6:A7"/>
    <mergeCell ref="B6:B7"/>
    <mergeCell ref="C6:C7"/>
    <mergeCell ref="D6:D7"/>
    <mergeCell ref="E6:E7"/>
    <mergeCell ref="F6:F7"/>
    <mergeCell ref="G6:G7"/>
    <mergeCell ref="H6:H7"/>
    <mergeCell ref="I6:I7"/>
    <mergeCell ref="J6:J7"/>
    <mergeCell ref="K6:K7"/>
    <mergeCell ref="N6:N7"/>
    <mergeCell ref="R6:R7"/>
    <mergeCell ref="S6:S7"/>
    <mergeCell ref="T6:T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1"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9"/>
  <sheetViews>
    <sheetView showGridLines="0" workbookViewId="0">
      <selection activeCell="S9" sqref="S9"/>
    </sheetView>
  </sheetViews>
  <sheetFormatPr defaultColWidth="9" defaultRowHeight="15.75" customHeight="1"/>
  <cols>
    <col min="1" max="1" width="4.5" style="3" customWidth="1"/>
    <col min="2" max="2" width="8.5" style="3" customWidth="1"/>
    <col min="3" max="3" width="11.25" style="3" customWidth="1"/>
    <col min="4" max="4" width="7.75" style="3" customWidth="1"/>
    <col min="5" max="6" width="4.75" style="3" customWidth="1"/>
    <col min="7" max="7" width="16.25" style="3" customWidth="1"/>
    <col min="8" max="8" width="4.25" style="3" customWidth="1"/>
    <col min="9" max="10" width="4.75" style="3" customWidth="1"/>
    <col min="11" max="12" width="5" style="3" customWidth="1"/>
    <col min="13" max="13" width="8.25" style="3" customWidth="1"/>
    <col min="14" max="14" width="9.875" style="3" customWidth="1"/>
    <col min="15" max="15" width="9" style="3" customWidth="1"/>
    <col min="16" max="16" width="5.5" style="3" customWidth="1"/>
    <col min="17" max="17" width="7.75" style="3" customWidth="1"/>
    <col min="18" max="18" width="9.5" style="3" customWidth="1"/>
    <col min="19" max="19" width="7.75" style="3" customWidth="1"/>
    <col min="20" max="20" width="5.75" style="3" customWidth="1"/>
    <col min="21" max="21" width="8.25" style="3" customWidth="1"/>
    <col min="22" max="16384" width="9" style="3"/>
  </cols>
  <sheetData>
    <row r="1" customHeight="1" spans="1:1">
      <c r="A1" s="2" t="s">
        <v>409</v>
      </c>
    </row>
    <row r="2" s="20" customFormat="1" ht="30" customHeight="1" spans="1:20">
      <c r="A2" s="4" t="s">
        <v>2186</v>
      </c>
      <c r="B2" s="4"/>
      <c r="C2" s="4"/>
      <c r="D2" s="4"/>
      <c r="E2" s="4"/>
      <c r="F2" s="4"/>
      <c r="G2" s="4"/>
      <c r="H2" s="4"/>
      <c r="I2" s="4"/>
      <c r="J2" s="4"/>
      <c r="K2" s="4"/>
      <c r="L2" s="4"/>
      <c r="M2" s="4"/>
      <c r="N2" s="4"/>
      <c r="O2" s="4"/>
      <c r="P2" s="4"/>
      <c r="Q2" s="4"/>
      <c r="R2" s="4"/>
      <c r="S2" s="4"/>
      <c r="T2" s="4"/>
    </row>
    <row r="3" customHeight="1" spans="1:20">
      <c r="A3" s="5" t="str">
        <f>"评估基准日："&amp;TEXT(基本信息输入表!M7,"yyyy年mm月dd日")</f>
        <v>评估基准日：2020年03月31日</v>
      </c>
      <c r="B3" s="5"/>
      <c r="C3" s="5"/>
      <c r="D3" s="5"/>
      <c r="E3" s="5"/>
      <c r="F3" s="5"/>
      <c r="G3" s="5"/>
      <c r="H3" s="5"/>
      <c r="I3" s="5"/>
      <c r="J3" s="5"/>
      <c r="K3" s="5"/>
      <c r="L3" s="5"/>
      <c r="M3" s="5"/>
      <c r="N3" s="5"/>
      <c r="O3" s="5"/>
      <c r="P3" s="5"/>
      <c r="Q3" s="5"/>
      <c r="R3" s="5"/>
      <c r="S3" s="5"/>
      <c r="T3" s="5"/>
    </row>
    <row r="4" ht="14.1" customHeight="1" spans="1:20">
      <c r="A4" s="5"/>
      <c r="B4" s="5"/>
      <c r="C4" s="5"/>
      <c r="D4" s="5"/>
      <c r="E4" s="5"/>
      <c r="F4" s="5"/>
      <c r="G4" s="5"/>
      <c r="H4" s="5"/>
      <c r="I4" s="5"/>
      <c r="J4" s="5"/>
      <c r="K4" s="5"/>
      <c r="L4" s="5"/>
      <c r="M4" s="5"/>
      <c r="N4" s="5"/>
      <c r="O4" s="5"/>
      <c r="P4" s="5"/>
      <c r="Q4" s="5"/>
      <c r="R4" s="5"/>
      <c r="S4" s="5"/>
      <c r="T4" s="5" t="s">
        <v>2187</v>
      </c>
    </row>
    <row r="5" customHeight="1" spans="1:20">
      <c r="A5" s="7" t="str">
        <f>基本信息输入表!K6&amp;"："&amp;基本信息输入表!M6</f>
        <v>被评估单位：山西华润昌裕煤业有限公司</v>
      </c>
      <c r="B5" s="7"/>
      <c r="C5" s="7"/>
      <c r="D5" s="7"/>
      <c r="E5" s="7"/>
      <c r="F5" s="7"/>
      <c r="G5" s="7"/>
      <c r="H5" s="29"/>
      <c r="I5" s="29"/>
      <c r="J5" s="29"/>
      <c r="K5" s="29"/>
      <c r="L5" s="29"/>
      <c r="T5" s="34" t="s">
        <v>587</v>
      </c>
    </row>
    <row r="6" s="5" customFormat="1" customHeight="1" spans="1:20">
      <c r="A6" s="41" t="s">
        <v>444</v>
      </c>
      <c r="B6" s="41" t="s">
        <v>2113</v>
      </c>
      <c r="C6" s="41" t="s">
        <v>2161</v>
      </c>
      <c r="D6" s="41" t="s">
        <v>2188</v>
      </c>
      <c r="E6" s="74" t="s">
        <v>2189</v>
      </c>
      <c r="F6" s="74" t="s">
        <v>2190</v>
      </c>
      <c r="G6" s="74" t="s">
        <v>2191</v>
      </c>
      <c r="H6" s="74" t="s">
        <v>2192</v>
      </c>
      <c r="I6" s="74" t="s">
        <v>2193</v>
      </c>
      <c r="J6" s="54" t="s">
        <v>2194</v>
      </c>
      <c r="K6" s="74" t="s">
        <v>2164</v>
      </c>
      <c r="L6" s="53" t="s">
        <v>2123</v>
      </c>
      <c r="M6" s="41" t="s">
        <v>414</v>
      </c>
      <c r="N6" s="41"/>
      <c r="O6" s="98" t="s">
        <v>961</v>
      </c>
      <c r="P6" s="41" t="s">
        <v>415</v>
      </c>
      <c r="Q6" s="41"/>
      <c r="R6" s="41"/>
      <c r="S6" s="74" t="s">
        <v>417</v>
      </c>
      <c r="T6" s="74" t="s">
        <v>577</v>
      </c>
    </row>
    <row r="7" s="5" customFormat="1" ht="12.75" spans="1:21">
      <c r="A7" s="91"/>
      <c r="B7" s="91"/>
      <c r="C7" s="92"/>
      <c r="D7" s="92"/>
      <c r="E7" s="93"/>
      <c r="F7" s="93"/>
      <c r="G7" s="93"/>
      <c r="H7" s="92"/>
      <c r="I7" s="92"/>
      <c r="J7" s="443"/>
      <c r="K7" s="94"/>
      <c r="L7" s="429"/>
      <c r="M7" s="95" t="s">
        <v>1980</v>
      </c>
      <c r="N7" s="96" t="s">
        <v>1981</v>
      </c>
      <c r="O7" s="99"/>
      <c r="P7" s="96" t="s">
        <v>1980</v>
      </c>
      <c r="Q7" s="100" t="s">
        <v>1036</v>
      </c>
      <c r="R7" s="96" t="s">
        <v>1981</v>
      </c>
      <c r="S7" s="100"/>
      <c r="T7" s="92"/>
      <c r="U7" s="23" t="s">
        <v>592</v>
      </c>
    </row>
    <row r="8" spans="1:21">
      <c r="A8" s="12" t="str">
        <f>IF(C8="","",ROW()-7)</f>
        <v/>
      </c>
      <c r="B8" s="12"/>
      <c r="C8" s="13"/>
      <c r="D8" s="13"/>
      <c r="E8" s="33"/>
      <c r="F8" s="33"/>
      <c r="G8" s="33"/>
      <c r="H8" s="13"/>
      <c r="I8" s="13"/>
      <c r="J8" s="13"/>
      <c r="K8" s="14"/>
      <c r="L8" s="33"/>
      <c r="M8" s="15"/>
      <c r="N8" s="15"/>
      <c r="O8" s="15"/>
      <c r="P8" s="15"/>
      <c r="Q8" s="36"/>
      <c r="R8" s="15"/>
      <c r="S8" s="43" t="str">
        <f t="shared" ref="S8:S25" si="0">IF(N8-O8=0,"",(R8-N8+O8)/(N8-O8)*100)</f>
        <v/>
      </c>
      <c r="T8" s="13"/>
      <c r="U8" s="5" t="s">
        <v>2195</v>
      </c>
    </row>
    <row r="9" spans="1:21">
      <c r="A9" s="12" t="str">
        <f t="shared" ref="A9:A24" si="1">IF(C9="","",ROW()-7)</f>
        <v/>
      </c>
      <c r="B9" s="12"/>
      <c r="C9" s="13"/>
      <c r="D9" s="13"/>
      <c r="E9" s="33"/>
      <c r="F9" s="33"/>
      <c r="G9" s="33"/>
      <c r="H9" s="13"/>
      <c r="I9" s="13"/>
      <c r="J9" s="13"/>
      <c r="K9" s="14"/>
      <c r="L9" s="33"/>
      <c r="M9" s="15"/>
      <c r="N9" s="15"/>
      <c r="O9" s="15"/>
      <c r="P9" s="15"/>
      <c r="Q9" s="36"/>
      <c r="R9" s="15"/>
      <c r="S9" s="32" t="str">
        <f t="shared" si="0"/>
        <v/>
      </c>
      <c r="T9" s="13"/>
      <c r="U9" s="5" t="s">
        <v>2196</v>
      </c>
    </row>
    <row r="10" spans="1:21">
      <c r="A10" s="12" t="str">
        <f t="shared" si="1"/>
        <v/>
      </c>
      <c r="B10" s="12"/>
      <c r="C10" s="13"/>
      <c r="D10" s="13"/>
      <c r="E10" s="33"/>
      <c r="F10" s="33"/>
      <c r="G10" s="33"/>
      <c r="H10" s="13"/>
      <c r="I10" s="13"/>
      <c r="J10" s="13"/>
      <c r="K10" s="14"/>
      <c r="L10" s="33"/>
      <c r="M10" s="15"/>
      <c r="N10" s="15"/>
      <c r="O10" s="15"/>
      <c r="P10" s="15"/>
      <c r="Q10" s="36"/>
      <c r="R10" s="15"/>
      <c r="S10" s="32" t="str">
        <f t="shared" si="0"/>
        <v/>
      </c>
      <c r="T10" s="13"/>
      <c r="U10" s="5" t="s">
        <v>2197</v>
      </c>
    </row>
    <row r="11" spans="1:21">
      <c r="A11" s="12" t="str">
        <f t="shared" si="1"/>
        <v/>
      </c>
      <c r="B11" s="12"/>
      <c r="C11" s="13"/>
      <c r="D11" s="13"/>
      <c r="E11" s="33"/>
      <c r="F11" s="33"/>
      <c r="G11" s="33"/>
      <c r="H11" s="13"/>
      <c r="I11" s="13"/>
      <c r="J11" s="13"/>
      <c r="K11" s="14"/>
      <c r="L11" s="33"/>
      <c r="M11" s="15"/>
      <c r="N11" s="15"/>
      <c r="O11" s="15"/>
      <c r="P11" s="15"/>
      <c r="Q11" s="36"/>
      <c r="R11" s="15"/>
      <c r="S11" s="32" t="str">
        <f t="shared" si="0"/>
        <v/>
      </c>
      <c r="T11" s="13"/>
      <c r="U11" s="5" t="s">
        <v>2198</v>
      </c>
    </row>
    <row r="12" spans="1:21">
      <c r="A12" s="12" t="str">
        <f t="shared" si="1"/>
        <v/>
      </c>
      <c r="B12" s="12"/>
      <c r="C12" s="13"/>
      <c r="D12" s="13"/>
      <c r="E12" s="33"/>
      <c r="F12" s="33"/>
      <c r="G12" s="33"/>
      <c r="H12" s="13"/>
      <c r="I12" s="13"/>
      <c r="J12" s="13"/>
      <c r="K12" s="14"/>
      <c r="L12" s="33"/>
      <c r="M12" s="15"/>
      <c r="N12" s="15"/>
      <c r="O12" s="15"/>
      <c r="P12" s="15"/>
      <c r="Q12" s="36"/>
      <c r="R12" s="15"/>
      <c r="S12" s="32" t="str">
        <f t="shared" si="0"/>
        <v/>
      </c>
      <c r="T12" s="13"/>
      <c r="U12" s="5" t="s">
        <v>2199</v>
      </c>
    </row>
    <row r="13" spans="1:21">
      <c r="A13" s="12" t="str">
        <f t="shared" si="1"/>
        <v/>
      </c>
      <c r="B13" s="12"/>
      <c r="C13" s="13"/>
      <c r="D13" s="13"/>
      <c r="E13" s="33"/>
      <c r="F13" s="33"/>
      <c r="G13" s="33"/>
      <c r="H13" s="13"/>
      <c r="I13" s="13"/>
      <c r="J13" s="13"/>
      <c r="K13" s="14"/>
      <c r="L13" s="33"/>
      <c r="M13" s="15"/>
      <c r="N13" s="15"/>
      <c r="O13" s="15"/>
      <c r="P13" s="15"/>
      <c r="Q13" s="36"/>
      <c r="R13" s="15"/>
      <c r="S13" s="32" t="str">
        <f t="shared" si="0"/>
        <v/>
      </c>
      <c r="T13" s="13"/>
      <c r="U13" s="5" t="s">
        <v>2200</v>
      </c>
    </row>
    <row r="14" spans="1:21">
      <c r="A14" s="12" t="str">
        <f t="shared" si="1"/>
        <v/>
      </c>
      <c r="B14" s="12"/>
      <c r="C14" s="13"/>
      <c r="D14" s="13"/>
      <c r="E14" s="33"/>
      <c r="F14" s="33"/>
      <c r="G14" s="33"/>
      <c r="H14" s="13"/>
      <c r="I14" s="13"/>
      <c r="J14" s="13"/>
      <c r="K14" s="14"/>
      <c r="L14" s="33"/>
      <c r="M14" s="15"/>
      <c r="N14" s="15"/>
      <c r="O14" s="15"/>
      <c r="P14" s="15"/>
      <c r="Q14" s="36"/>
      <c r="R14" s="15"/>
      <c r="S14" s="32" t="str">
        <f t="shared" si="0"/>
        <v/>
      </c>
      <c r="T14" s="13"/>
      <c r="U14" s="5" t="s">
        <v>2201</v>
      </c>
    </row>
    <row r="15" spans="1:21">
      <c r="A15" s="12" t="str">
        <f t="shared" si="1"/>
        <v/>
      </c>
      <c r="B15" s="12"/>
      <c r="C15" s="13"/>
      <c r="D15" s="13"/>
      <c r="E15" s="33"/>
      <c r="F15" s="33"/>
      <c r="G15" s="33"/>
      <c r="H15" s="13"/>
      <c r="I15" s="13"/>
      <c r="J15" s="13"/>
      <c r="K15" s="14"/>
      <c r="L15" s="33"/>
      <c r="M15" s="15"/>
      <c r="N15" s="15"/>
      <c r="O15" s="15"/>
      <c r="P15" s="15"/>
      <c r="Q15" s="36"/>
      <c r="R15" s="15"/>
      <c r="S15" s="32" t="str">
        <f t="shared" si="0"/>
        <v/>
      </c>
      <c r="T15" s="13"/>
      <c r="U15" s="5" t="s">
        <v>2202</v>
      </c>
    </row>
    <row r="16" spans="1:21">
      <c r="A16" s="12" t="str">
        <f t="shared" si="1"/>
        <v/>
      </c>
      <c r="B16" s="12"/>
      <c r="C16" s="13"/>
      <c r="D16" s="13"/>
      <c r="E16" s="33"/>
      <c r="F16" s="33"/>
      <c r="G16" s="33"/>
      <c r="H16" s="13"/>
      <c r="I16" s="13"/>
      <c r="J16" s="13"/>
      <c r="K16" s="14"/>
      <c r="L16" s="33"/>
      <c r="M16" s="15"/>
      <c r="N16" s="15"/>
      <c r="O16" s="15"/>
      <c r="P16" s="15"/>
      <c r="Q16" s="36"/>
      <c r="R16" s="15"/>
      <c r="S16" s="32" t="str">
        <f t="shared" si="0"/>
        <v/>
      </c>
      <c r="T16" s="13"/>
      <c r="U16" s="5" t="s">
        <v>2203</v>
      </c>
    </row>
    <row r="17" spans="1:21">
      <c r="A17" s="12" t="str">
        <f t="shared" si="1"/>
        <v/>
      </c>
      <c r="B17" s="12"/>
      <c r="C17" s="13"/>
      <c r="D17" s="13"/>
      <c r="E17" s="33"/>
      <c r="F17" s="33"/>
      <c r="G17" s="33"/>
      <c r="H17" s="13"/>
      <c r="I17" s="13"/>
      <c r="J17" s="13"/>
      <c r="K17" s="14"/>
      <c r="L17" s="33"/>
      <c r="M17" s="15"/>
      <c r="N17" s="15"/>
      <c r="O17" s="15"/>
      <c r="P17" s="15"/>
      <c r="Q17" s="36"/>
      <c r="R17" s="15"/>
      <c r="S17" s="32" t="str">
        <f t="shared" si="0"/>
        <v/>
      </c>
      <c r="T17" s="13"/>
      <c r="U17" s="5" t="s">
        <v>2204</v>
      </c>
    </row>
    <row r="18" spans="1:21">
      <c r="A18" s="12" t="str">
        <f t="shared" si="1"/>
        <v/>
      </c>
      <c r="B18" s="12"/>
      <c r="C18" s="13"/>
      <c r="D18" s="13"/>
      <c r="E18" s="33"/>
      <c r="F18" s="33"/>
      <c r="G18" s="33"/>
      <c r="H18" s="13"/>
      <c r="I18" s="13"/>
      <c r="J18" s="13"/>
      <c r="K18" s="14"/>
      <c r="L18" s="33"/>
      <c r="M18" s="15"/>
      <c r="N18" s="15"/>
      <c r="O18" s="15"/>
      <c r="P18" s="15"/>
      <c r="Q18" s="36"/>
      <c r="R18" s="15"/>
      <c r="S18" s="32" t="str">
        <f t="shared" si="0"/>
        <v/>
      </c>
      <c r="T18" s="13"/>
      <c r="U18" s="5" t="s">
        <v>2205</v>
      </c>
    </row>
    <row r="19" spans="1:21">
      <c r="A19" s="12" t="str">
        <f t="shared" si="1"/>
        <v/>
      </c>
      <c r="B19" s="12"/>
      <c r="C19" s="13"/>
      <c r="D19" s="13"/>
      <c r="E19" s="33"/>
      <c r="F19" s="33"/>
      <c r="G19" s="33"/>
      <c r="H19" s="13"/>
      <c r="I19" s="13"/>
      <c r="J19" s="13"/>
      <c r="K19" s="14"/>
      <c r="L19" s="33"/>
      <c r="M19" s="15"/>
      <c r="N19" s="15"/>
      <c r="O19" s="15"/>
      <c r="P19" s="15"/>
      <c r="Q19" s="36"/>
      <c r="R19" s="15"/>
      <c r="S19" s="32" t="str">
        <f t="shared" si="0"/>
        <v/>
      </c>
      <c r="T19" s="13"/>
      <c r="U19" s="5" t="s">
        <v>2206</v>
      </c>
    </row>
    <row r="20" spans="1:21">
      <c r="A20" s="12" t="str">
        <f t="shared" si="1"/>
        <v/>
      </c>
      <c r="B20" s="12"/>
      <c r="C20" s="13"/>
      <c r="D20" s="13"/>
      <c r="E20" s="33"/>
      <c r="F20" s="33"/>
      <c r="G20" s="33"/>
      <c r="H20" s="13"/>
      <c r="I20" s="13"/>
      <c r="J20" s="13"/>
      <c r="K20" s="14"/>
      <c r="L20" s="33"/>
      <c r="M20" s="15"/>
      <c r="N20" s="15"/>
      <c r="O20" s="15"/>
      <c r="P20" s="15"/>
      <c r="Q20" s="36"/>
      <c r="R20" s="15"/>
      <c r="S20" s="32" t="str">
        <f t="shared" si="0"/>
        <v/>
      </c>
      <c r="T20" s="13"/>
      <c r="U20" s="5" t="s">
        <v>2207</v>
      </c>
    </row>
    <row r="21" spans="1:21">
      <c r="A21" s="12" t="str">
        <f t="shared" si="1"/>
        <v/>
      </c>
      <c r="B21" s="12"/>
      <c r="C21" s="13"/>
      <c r="D21" s="13"/>
      <c r="E21" s="33"/>
      <c r="F21" s="33"/>
      <c r="G21" s="33"/>
      <c r="H21" s="13"/>
      <c r="I21" s="13"/>
      <c r="J21" s="13"/>
      <c r="K21" s="14"/>
      <c r="L21" s="33"/>
      <c r="M21" s="15"/>
      <c r="N21" s="15"/>
      <c r="O21" s="15"/>
      <c r="P21" s="15"/>
      <c r="Q21" s="36"/>
      <c r="R21" s="15"/>
      <c r="S21" s="32" t="str">
        <f t="shared" si="0"/>
        <v/>
      </c>
      <c r="T21" s="13"/>
      <c r="U21" s="5" t="s">
        <v>2208</v>
      </c>
    </row>
    <row r="22" spans="1:21">
      <c r="A22" s="12" t="str">
        <f t="shared" si="1"/>
        <v/>
      </c>
      <c r="B22" s="12"/>
      <c r="C22" s="13"/>
      <c r="D22" s="13"/>
      <c r="E22" s="33"/>
      <c r="F22" s="33"/>
      <c r="G22" s="33"/>
      <c r="H22" s="13"/>
      <c r="I22" s="13"/>
      <c r="J22" s="13"/>
      <c r="K22" s="14"/>
      <c r="L22" s="33"/>
      <c r="M22" s="15"/>
      <c r="N22" s="15"/>
      <c r="O22" s="15"/>
      <c r="P22" s="15"/>
      <c r="Q22" s="36"/>
      <c r="R22" s="15"/>
      <c r="S22" s="32" t="str">
        <f t="shared" si="0"/>
        <v/>
      </c>
      <c r="T22" s="13"/>
      <c r="U22" s="5" t="s">
        <v>2209</v>
      </c>
    </row>
    <row r="23" spans="1:21">
      <c r="A23" s="12" t="str">
        <f t="shared" si="1"/>
        <v/>
      </c>
      <c r="B23" s="12"/>
      <c r="C23" s="13"/>
      <c r="D23" s="13"/>
      <c r="E23" s="33"/>
      <c r="F23" s="33"/>
      <c r="G23" s="33"/>
      <c r="H23" s="13"/>
      <c r="I23" s="13"/>
      <c r="J23" s="13"/>
      <c r="K23" s="14"/>
      <c r="L23" s="33"/>
      <c r="M23" s="15"/>
      <c r="N23" s="15"/>
      <c r="O23" s="15"/>
      <c r="P23" s="15"/>
      <c r="Q23" s="36"/>
      <c r="R23" s="15"/>
      <c r="S23" s="32" t="str">
        <f t="shared" si="0"/>
        <v/>
      </c>
      <c r="T23" s="13"/>
      <c r="U23" s="5" t="s">
        <v>2210</v>
      </c>
    </row>
    <row r="24" spans="1:21">
      <c r="A24" s="12" t="str">
        <f t="shared" si="1"/>
        <v/>
      </c>
      <c r="B24" s="12"/>
      <c r="C24" s="13"/>
      <c r="D24" s="13"/>
      <c r="E24" s="33"/>
      <c r="F24" s="33"/>
      <c r="G24" s="33"/>
      <c r="H24" s="13"/>
      <c r="I24" s="13"/>
      <c r="J24" s="13"/>
      <c r="K24" s="14"/>
      <c r="L24" s="33"/>
      <c r="M24" s="15"/>
      <c r="N24" s="15"/>
      <c r="O24" s="15"/>
      <c r="P24" s="15"/>
      <c r="Q24" s="36"/>
      <c r="R24" s="15"/>
      <c r="S24" s="32" t="str">
        <f t="shared" si="0"/>
        <v/>
      </c>
      <c r="T24" s="13"/>
      <c r="U24" s="5" t="s">
        <v>2211</v>
      </c>
    </row>
    <row r="25" spans="1:21">
      <c r="A25" s="12" t="s">
        <v>2212</v>
      </c>
      <c r="B25" s="12"/>
      <c r="C25" s="13"/>
      <c r="D25" s="13"/>
      <c r="E25" s="33"/>
      <c r="F25" s="33"/>
      <c r="G25" s="33"/>
      <c r="H25" s="13"/>
      <c r="I25" s="13"/>
      <c r="J25" s="13"/>
      <c r="K25" s="14" t="s">
        <v>517</v>
      </c>
      <c r="L25" s="33"/>
      <c r="M25" s="15">
        <f>SUM(M8:M24)</f>
        <v>0</v>
      </c>
      <c r="N25" s="15">
        <f>SUM(N8:N24)</f>
        <v>0</v>
      </c>
      <c r="O25" s="15">
        <f>SUM(O8:O24)</f>
        <v>0</v>
      </c>
      <c r="P25" s="15">
        <f>SUM(P8:P24)</f>
        <v>0</v>
      </c>
      <c r="Q25" s="36"/>
      <c r="R25" s="15">
        <f>SUM(R8:R24)</f>
        <v>0</v>
      </c>
      <c r="S25" s="32" t="str">
        <f t="shared" si="0"/>
        <v/>
      </c>
      <c r="T25" s="13"/>
      <c r="U25" s="5"/>
    </row>
    <row r="26" spans="1:20">
      <c r="A26" s="12" t="s">
        <v>2213</v>
      </c>
      <c r="B26" s="12"/>
      <c r="C26" s="13"/>
      <c r="D26" s="13"/>
      <c r="E26" s="33"/>
      <c r="F26" s="33"/>
      <c r="G26" s="33"/>
      <c r="H26" s="13"/>
      <c r="I26" s="13"/>
      <c r="J26" s="13"/>
      <c r="K26" s="14"/>
      <c r="L26" s="33"/>
      <c r="M26" s="15"/>
      <c r="N26" s="15">
        <f>O25</f>
        <v>0</v>
      </c>
      <c r="O26" s="15"/>
      <c r="P26" s="15"/>
      <c r="Q26" s="36"/>
      <c r="R26" s="15"/>
      <c r="S26" s="32"/>
      <c r="T26" s="13"/>
    </row>
    <row r="27" customHeight="1" spans="1:20">
      <c r="A27" s="26" t="s">
        <v>2214</v>
      </c>
      <c r="B27" s="26"/>
      <c r="C27" s="26"/>
      <c r="D27" s="26"/>
      <c r="E27" s="26"/>
      <c r="F27" s="26"/>
      <c r="G27" s="26"/>
      <c r="H27" s="26"/>
      <c r="I27" s="28"/>
      <c r="J27" s="28"/>
      <c r="K27" s="32"/>
      <c r="L27" s="32"/>
      <c r="M27" s="32">
        <f>M25-M26</f>
        <v>0</v>
      </c>
      <c r="N27" s="32">
        <f>N25-N26</f>
        <v>0</v>
      </c>
      <c r="O27" s="32"/>
      <c r="P27" s="448">
        <f>P25</f>
        <v>0</v>
      </c>
      <c r="Q27" s="32"/>
      <c r="R27" s="448">
        <f>R25</f>
        <v>0</v>
      </c>
      <c r="S27" s="32" t="str">
        <f>IF(N27=0,"",(R27-N27)/N27*100)</f>
        <v/>
      </c>
      <c r="T27" s="32"/>
    </row>
    <row r="28" customHeight="1" spans="1:21">
      <c r="A28" s="3" t="str">
        <f>基本信息输入表!$K$6&amp;"填表人："&amp;基本信息输入表!$M$58</f>
        <v>被评估单位填表人：阎丽红</v>
      </c>
      <c r="R28" s="3" t="str">
        <f>"评估人员："&amp;基本信息输入表!$Q$58</f>
        <v>评估人员：孙艳平</v>
      </c>
      <c r="U28" s="31" t="s">
        <v>439</v>
      </c>
    </row>
    <row r="29" customHeight="1" spans="1:1">
      <c r="A29" s="3" t="str">
        <f>"填表日期："&amp;YEAR(基本信息输入表!$O$58)&amp;"年"&amp;MONTH(基本信息输入表!$O$58)&amp;"月"&amp;DAY(基本信息输入表!$O$58)&amp;"日"</f>
        <v>填表日期：2020年4月25日</v>
      </c>
    </row>
  </sheetData>
  <mergeCells count="23">
    <mergeCell ref="A2:T2"/>
    <mergeCell ref="A3:T3"/>
    <mergeCell ref="A5:G5"/>
    <mergeCell ref="M6:N6"/>
    <mergeCell ref="P6:R6"/>
    <mergeCell ref="A25:E25"/>
    <mergeCell ref="A26:E26"/>
    <mergeCell ref="A27:E27"/>
    <mergeCell ref="A6:A7"/>
    <mergeCell ref="B6:B7"/>
    <mergeCell ref="C6:C7"/>
    <mergeCell ref="D6:D7"/>
    <mergeCell ref="E6:E7"/>
    <mergeCell ref="F6:F7"/>
    <mergeCell ref="G6:G7"/>
    <mergeCell ref="H6:H7"/>
    <mergeCell ref="I6:I7"/>
    <mergeCell ref="J6:J7"/>
    <mergeCell ref="K6:K7"/>
    <mergeCell ref="L6:L7"/>
    <mergeCell ref="O6:O7"/>
    <mergeCell ref="S6:S7"/>
    <mergeCell ref="T6:T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0"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Z37"/>
  <sheetViews>
    <sheetView showGridLines="0" topLeftCell="A14" workbookViewId="0">
      <selection activeCell="A38" sqref="$A38:$XFD39"/>
    </sheetView>
  </sheetViews>
  <sheetFormatPr defaultColWidth="9" defaultRowHeight="12.75"/>
  <cols>
    <col min="1" max="1" width="5.375" style="470" customWidth="1"/>
    <col min="2" max="2" width="8.25" style="470" customWidth="1"/>
    <col min="3" max="3" width="11.625" style="470" customWidth="1"/>
    <col min="4" max="4" width="6.25" style="471" customWidth="1"/>
    <col min="5" max="5" width="5" style="471" customWidth="1"/>
    <col min="6" max="6" width="7.75" style="471" hidden="1" customWidth="1"/>
    <col min="7" max="7" width="8.125" style="471" hidden="1" customWidth="1"/>
    <col min="8" max="8" width="6.5" style="471" hidden="1" customWidth="1"/>
    <col min="9" max="9" width="5.125" style="471" hidden="1" customWidth="1"/>
    <col min="10" max="10" width="5" style="471" hidden="1" customWidth="1"/>
    <col min="11" max="15" width="7.75" style="471" customWidth="1"/>
    <col min="16" max="16" width="10.875" style="472" customWidth="1"/>
    <col min="17" max="17" width="8.25" style="470" hidden="1" customWidth="1"/>
    <col min="18" max="18" width="6.5" style="471" hidden="1" customWidth="1"/>
    <col min="19" max="19" width="9.375" style="470" customWidth="1"/>
    <col min="20" max="20" width="10.25" style="470" customWidth="1"/>
    <col min="21" max="21" width="8.5" style="470" hidden="1" customWidth="1"/>
    <col min="22" max="22" width="11.875" style="470" customWidth="1"/>
    <col min="23" max="23" width="8" style="470" customWidth="1"/>
    <col min="24" max="24" width="12.375" style="470" customWidth="1"/>
    <col min="25" max="25" width="7.5" style="470" customWidth="1"/>
    <col min="26" max="26" width="12.125" style="470" customWidth="1"/>
    <col min="27" max="258" width="9" style="470"/>
    <col min="259" max="259" width="5.375" style="470" customWidth="1"/>
    <col min="260" max="260" width="14.625" style="470" customWidth="1"/>
    <col min="261" max="261" width="6.5" style="470" customWidth="1"/>
    <col min="262" max="262" width="7" style="470" customWidth="1"/>
    <col min="263" max="263" width="7.125" style="470" customWidth="1"/>
    <col min="264" max="264" width="7.875" style="470" customWidth="1"/>
    <col min="265" max="265" width="6.625" style="470" customWidth="1"/>
    <col min="266" max="266" width="5.5" style="470" customWidth="1"/>
    <col min="267" max="267" width="5" style="470" customWidth="1"/>
    <col min="268" max="268" width="6.625" style="470" customWidth="1"/>
    <col min="269" max="269" width="7" style="470" customWidth="1"/>
    <col min="270" max="270" width="5.375" style="470" customWidth="1"/>
    <col min="271" max="271" width="6.125" style="470" customWidth="1"/>
    <col min="272" max="272" width="6.5" style="470" customWidth="1"/>
    <col min="273" max="273" width="6.625" style="470" customWidth="1"/>
    <col min="274" max="274" width="6.5" style="470" customWidth="1"/>
    <col min="275" max="275" width="9" style="470"/>
    <col min="276" max="276" width="8.125" style="470" customWidth="1"/>
    <col min="277" max="277" width="9.875" style="470" customWidth="1"/>
    <col min="278" max="278" width="5.125" style="470" customWidth="1"/>
    <col min="279" max="279" width="9.125" style="470" customWidth="1"/>
    <col min="280" max="280" width="5.125" style="470" customWidth="1"/>
    <col min="281" max="281" width="9.375" style="470" customWidth="1"/>
    <col min="282" max="282" width="17.5" style="470" customWidth="1"/>
    <col min="283" max="514" width="9" style="470"/>
    <col min="515" max="515" width="5.375" style="470" customWidth="1"/>
    <col min="516" max="516" width="14.625" style="470" customWidth="1"/>
    <col min="517" max="517" width="6.5" style="470" customWidth="1"/>
    <col min="518" max="518" width="7" style="470" customWidth="1"/>
    <col min="519" max="519" width="7.125" style="470" customWidth="1"/>
    <col min="520" max="520" width="7.875" style="470" customWidth="1"/>
    <col min="521" max="521" width="6.625" style="470" customWidth="1"/>
    <col min="522" max="522" width="5.5" style="470" customWidth="1"/>
    <col min="523" max="523" width="5" style="470" customWidth="1"/>
    <col min="524" max="524" width="6.625" style="470" customWidth="1"/>
    <col min="525" max="525" width="7" style="470" customWidth="1"/>
    <col min="526" max="526" width="5.375" style="470" customWidth="1"/>
    <col min="527" max="527" width="6.125" style="470" customWidth="1"/>
    <col min="528" max="528" width="6.5" style="470" customWidth="1"/>
    <col min="529" max="529" width="6.625" style="470" customWidth="1"/>
    <col min="530" max="530" width="6.5" style="470" customWidth="1"/>
    <col min="531" max="531" width="9" style="470"/>
    <col min="532" max="532" width="8.125" style="470" customWidth="1"/>
    <col min="533" max="533" width="9.875" style="470" customWidth="1"/>
    <col min="534" max="534" width="5.125" style="470" customWidth="1"/>
    <col min="535" max="535" width="9.125" style="470" customWidth="1"/>
    <col min="536" max="536" width="5.125" style="470" customWidth="1"/>
    <col min="537" max="537" width="9.375" style="470" customWidth="1"/>
    <col min="538" max="538" width="17.5" style="470" customWidth="1"/>
    <col min="539" max="770" width="9" style="470"/>
    <col min="771" max="771" width="5.375" style="470" customWidth="1"/>
    <col min="772" max="772" width="14.625" style="470" customWidth="1"/>
    <col min="773" max="773" width="6.5" style="470" customWidth="1"/>
    <col min="774" max="774" width="7" style="470" customWidth="1"/>
    <col min="775" max="775" width="7.125" style="470" customWidth="1"/>
    <col min="776" max="776" width="7.875" style="470" customWidth="1"/>
    <col min="777" max="777" width="6.625" style="470" customWidth="1"/>
    <col min="778" max="778" width="5.5" style="470" customWidth="1"/>
    <col min="779" max="779" width="5" style="470" customWidth="1"/>
    <col min="780" max="780" width="6.625" style="470" customWidth="1"/>
    <col min="781" max="781" width="7" style="470" customWidth="1"/>
    <col min="782" max="782" width="5.375" style="470" customWidth="1"/>
    <col min="783" max="783" width="6.125" style="470" customWidth="1"/>
    <col min="784" max="784" width="6.5" style="470" customWidth="1"/>
    <col min="785" max="785" width="6.625" style="470" customWidth="1"/>
    <col min="786" max="786" width="6.5" style="470" customWidth="1"/>
    <col min="787" max="787" width="9" style="470"/>
    <col min="788" max="788" width="8.125" style="470" customWidth="1"/>
    <col min="789" max="789" width="9.875" style="470" customWidth="1"/>
    <col min="790" max="790" width="5.125" style="470" customWidth="1"/>
    <col min="791" max="791" width="9.125" style="470" customWidth="1"/>
    <col min="792" max="792" width="5.125" style="470" customWidth="1"/>
    <col min="793" max="793" width="9.375" style="470" customWidth="1"/>
    <col min="794" max="794" width="17.5" style="470" customWidth="1"/>
    <col min="795" max="1026" width="9" style="470"/>
    <col min="1027" max="1027" width="5.375" style="470" customWidth="1"/>
    <col min="1028" max="1028" width="14.625" style="470" customWidth="1"/>
    <col min="1029" max="1029" width="6.5" style="470" customWidth="1"/>
    <col min="1030" max="1030" width="7" style="470" customWidth="1"/>
    <col min="1031" max="1031" width="7.125" style="470" customWidth="1"/>
    <col min="1032" max="1032" width="7.875" style="470" customWidth="1"/>
    <col min="1033" max="1033" width="6.625" style="470" customWidth="1"/>
    <col min="1034" max="1034" width="5.5" style="470" customWidth="1"/>
    <col min="1035" max="1035" width="5" style="470" customWidth="1"/>
    <col min="1036" max="1036" width="6.625" style="470" customWidth="1"/>
    <col min="1037" max="1037" width="7" style="470" customWidth="1"/>
    <col min="1038" max="1038" width="5.375" style="470" customWidth="1"/>
    <col min="1039" max="1039" width="6.125" style="470" customWidth="1"/>
    <col min="1040" max="1040" width="6.5" style="470" customWidth="1"/>
    <col min="1041" max="1041" width="6.625" style="470" customWidth="1"/>
    <col min="1042" max="1042" width="6.5" style="470" customWidth="1"/>
    <col min="1043" max="1043" width="9" style="470"/>
    <col min="1044" max="1044" width="8.125" style="470" customWidth="1"/>
    <col min="1045" max="1045" width="9.875" style="470" customWidth="1"/>
    <col min="1046" max="1046" width="5.125" style="470" customWidth="1"/>
    <col min="1047" max="1047" width="9.125" style="470" customWidth="1"/>
    <col min="1048" max="1048" width="5.125" style="470" customWidth="1"/>
    <col min="1049" max="1049" width="9.375" style="470" customWidth="1"/>
    <col min="1050" max="1050" width="17.5" style="470" customWidth="1"/>
    <col min="1051" max="1282" width="9" style="470"/>
    <col min="1283" max="1283" width="5.375" style="470" customWidth="1"/>
    <col min="1284" max="1284" width="14.625" style="470" customWidth="1"/>
    <col min="1285" max="1285" width="6.5" style="470" customWidth="1"/>
    <col min="1286" max="1286" width="7" style="470" customWidth="1"/>
    <col min="1287" max="1287" width="7.125" style="470" customWidth="1"/>
    <col min="1288" max="1288" width="7.875" style="470" customWidth="1"/>
    <col min="1289" max="1289" width="6.625" style="470" customWidth="1"/>
    <col min="1290" max="1290" width="5.5" style="470" customWidth="1"/>
    <col min="1291" max="1291" width="5" style="470" customWidth="1"/>
    <col min="1292" max="1292" width="6.625" style="470" customWidth="1"/>
    <col min="1293" max="1293" width="7" style="470" customWidth="1"/>
    <col min="1294" max="1294" width="5.375" style="470" customWidth="1"/>
    <col min="1295" max="1295" width="6.125" style="470" customWidth="1"/>
    <col min="1296" max="1296" width="6.5" style="470" customWidth="1"/>
    <col min="1297" max="1297" width="6.625" style="470" customWidth="1"/>
    <col min="1298" max="1298" width="6.5" style="470" customWidth="1"/>
    <col min="1299" max="1299" width="9" style="470"/>
    <col min="1300" max="1300" width="8.125" style="470" customWidth="1"/>
    <col min="1301" max="1301" width="9.875" style="470" customWidth="1"/>
    <col min="1302" max="1302" width="5.125" style="470" customWidth="1"/>
    <col min="1303" max="1303" width="9.125" style="470" customWidth="1"/>
    <col min="1304" max="1304" width="5.125" style="470" customWidth="1"/>
    <col min="1305" max="1305" width="9.375" style="470" customWidth="1"/>
    <col min="1306" max="1306" width="17.5" style="470" customWidth="1"/>
    <col min="1307" max="1538" width="9" style="470"/>
    <col min="1539" max="1539" width="5.375" style="470" customWidth="1"/>
    <col min="1540" max="1540" width="14.625" style="470" customWidth="1"/>
    <col min="1541" max="1541" width="6.5" style="470" customWidth="1"/>
    <col min="1542" max="1542" width="7" style="470" customWidth="1"/>
    <col min="1543" max="1543" width="7.125" style="470" customWidth="1"/>
    <col min="1544" max="1544" width="7.875" style="470" customWidth="1"/>
    <col min="1545" max="1545" width="6.625" style="470" customWidth="1"/>
    <col min="1546" max="1546" width="5.5" style="470" customWidth="1"/>
    <col min="1547" max="1547" width="5" style="470" customWidth="1"/>
    <col min="1548" max="1548" width="6.625" style="470" customWidth="1"/>
    <col min="1549" max="1549" width="7" style="470" customWidth="1"/>
    <col min="1550" max="1550" width="5.375" style="470" customWidth="1"/>
    <col min="1551" max="1551" width="6.125" style="470" customWidth="1"/>
    <col min="1552" max="1552" width="6.5" style="470" customWidth="1"/>
    <col min="1553" max="1553" width="6.625" style="470" customWidth="1"/>
    <col min="1554" max="1554" width="6.5" style="470" customWidth="1"/>
    <col min="1555" max="1555" width="9" style="470"/>
    <col min="1556" max="1556" width="8.125" style="470" customWidth="1"/>
    <col min="1557" max="1557" width="9.875" style="470" customWidth="1"/>
    <col min="1558" max="1558" width="5.125" style="470" customWidth="1"/>
    <col min="1559" max="1559" width="9.125" style="470" customWidth="1"/>
    <col min="1560" max="1560" width="5.125" style="470" customWidth="1"/>
    <col min="1561" max="1561" width="9.375" style="470" customWidth="1"/>
    <col min="1562" max="1562" width="17.5" style="470" customWidth="1"/>
    <col min="1563" max="1794" width="9" style="470"/>
    <col min="1795" max="1795" width="5.375" style="470" customWidth="1"/>
    <col min="1796" max="1796" width="14.625" style="470" customWidth="1"/>
    <col min="1797" max="1797" width="6.5" style="470" customWidth="1"/>
    <col min="1798" max="1798" width="7" style="470" customWidth="1"/>
    <col min="1799" max="1799" width="7.125" style="470" customWidth="1"/>
    <col min="1800" max="1800" width="7.875" style="470" customWidth="1"/>
    <col min="1801" max="1801" width="6.625" style="470" customWidth="1"/>
    <col min="1802" max="1802" width="5.5" style="470" customWidth="1"/>
    <col min="1803" max="1803" width="5" style="470" customWidth="1"/>
    <col min="1804" max="1804" width="6.625" style="470" customWidth="1"/>
    <col min="1805" max="1805" width="7" style="470" customWidth="1"/>
    <col min="1806" max="1806" width="5.375" style="470" customWidth="1"/>
    <col min="1807" max="1807" width="6.125" style="470" customWidth="1"/>
    <col min="1808" max="1808" width="6.5" style="470" customWidth="1"/>
    <col min="1809" max="1809" width="6.625" style="470" customWidth="1"/>
    <col min="1810" max="1810" width="6.5" style="470" customWidth="1"/>
    <col min="1811" max="1811" width="9" style="470"/>
    <col min="1812" max="1812" width="8.125" style="470" customWidth="1"/>
    <col min="1813" max="1813" width="9.875" style="470" customWidth="1"/>
    <col min="1814" max="1814" width="5.125" style="470" customWidth="1"/>
    <col min="1815" max="1815" width="9.125" style="470" customWidth="1"/>
    <col min="1816" max="1816" width="5.125" style="470" customWidth="1"/>
    <col min="1817" max="1817" width="9.375" style="470" customWidth="1"/>
    <col min="1818" max="1818" width="17.5" style="470" customWidth="1"/>
    <col min="1819" max="2050" width="9" style="470"/>
    <col min="2051" max="2051" width="5.375" style="470" customWidth="1"/>
    <col min="2052" max="2052" width="14.625" style="470" customWidth="1"/>
    <col min="2053" max="2053" width="6.5" style="470" customWidth="1"/>
    <col min="2054" max="2054" width="7" style="470" customWidth="1"/>
    <col min="2055" max="2055" width="7.125" style="470" customWidth="1"/>
    <col min="2056" max="2056" width="7.875" style="470" customWidth="1"/>
    <col min="2057" max="2057" width="6.625" style="470" customWidth="1"/>
    <col min="2058" max="2058" width="5.5" style="470" customWidth="1"/>
    <col min="2059" max="2059" width="5" style="470" customWidth="1"/>
    <col min="2060" max="2060" width="6.625" style="470" customWidth="1"/>
    <col min="2061" max="2061" width="7" style="470" customWidth="1"/>
    <col min="2062" max="2062" width="5.375" style="470" customWidth="1"/>
    <col min="2063" max="2063" width="6.125" style="470" customWidth="1"/>
    <col min="2064" max="2064" width="6.5" style="470" customWidth="1"/>
    <col min="2065" max="2065" width="6.625" style="470" customWidth="1"/>
    <col min="2066" max="2066" width="6.5" style="470" customWidth="1"/>
    <col min="2067" max="2067" width="9" style="470"/>
    <col min="2068" max="2068" width="8.125" style="470" customWidth="1"/>
    <col min="2069" max="2069" width="9.875" style="470" customWidth="1"/>
    <col min="2070" max="2070" width="5.125" style="470" customWidth="1"/>
    <col min="2071" max="2071" width="9.125" style="470" customWidth="1"/>
    <col min="2072" max="2072" width="5.125" style="470" customWidth="1"/>
    <col min="2073" max="2073" width="9.375" style="470" customWidth="1"/>
    <col min="2074" max="2074" width="17.5" style="470" customWidth="1"/>
    <col min="2075" max="2306" width="9" style="470"/>
    <col min="2307" max="2307" width="5.375" style="470" customWidth="1"/>
    <col min="2308" max="2308" width="14.625" style="470" customWidth="1"/>
    <col min="2309" max="2309" width="6.5" style="470" customWidth="1"/>
    <col min="2310" max="2310" width="7" style="470" customWidth="1"/>
    <col min="2311" max="2311" width="7.125" style="470" customWidth="1"/>
    <col min="2312" max="2312" width="7.875" style="470" customWidth="1"/>
    <col min="2313" max="2313" width="6.625" style="470" customWidth="1"/>
    <col min="2314" max="2314" width="5.5" style="470" customWidth="1"/>
    <col min="2315" max="2315" width="5" style="470" customWidth="1"/>
    <col min="2316" max="2316" width="6.625" style="470" customWidth="1"/>
    <col min="2317" max="2317" width="7" style="470" customWidth="1"/>
    <col min="2318" max="2318" width="5.375" style="470" customWidth="1"/>
    <col min="2319" max="2319" width="6.125" style="470" customWidth="1"/>
    <col min="2320" max="2320" width="6.5" style="470" customWidth="1"/>
    <col min="2321" max="2321" width="6.625" style="470" customWidth="1"/>
    <col min="2322" max="2322" width="6.5" style="470" customWidth="1"/>
    <col min="2323" max="2323" width="9" style="470"/>
    <col min="2324" max="2324" width="8.125" style="470" customWidth="1"/>
    <col min="2325" max="2325" width="9.875" style="470" customWidth="1"/>
    <col min="2326" max="2326" width="5.125" style="470" customWidth="1"/>
    <col min="2327" max="2327" width="9.125" style="470" customWidth="1"/>
    <col min="2328" max="2328" width="5.125" style="470" customWidth="1"/>
    <col min="2329" max="2329" width="9.375" style="470" customWidth="1"/>
    <col min="2330" max="2330" width="17.5" style="470" customWidth="1"/>
    <col min="2331" max="2562" width="9" style="470"/>
    <col min="2563" max="2563" width="5.375" style="470" customWidth="1"/>
    <col min="2564" max="2564" width="14.625" style="470" customWidth="1"/>
    <col min="2565" max="2565" width="6.5" style="470" customWidth="1"/>
    <col min="2566" max="2566" width="7" style="470" customWidth="1"/>
    <col min="2567" max="2567" width="7.125" style="470" customWidth="1"/>
    <col min="2568" max="2568" width="7.875" style="470" customWidth="1"/>
    <col min="2569" max="2569" width="6.625" style="470" customWidth="1"/>
    <col min="2570" max="2570" width="5.5" style="470" customWidth="1"/>
    <col min="2571" max="2571" width="5" style="470" customWidth="1"/>
    <col min="2572" max="2572" width="6.625" style="470" customWidth="1"/>
    <col min="2573" max="2573" width="7" style="470" customWidth="1"/>
    <col min="2574" max="2574" width="5.375" style="470" customWidth="1"/>
    <col min="2575" max="2575" width="6.125" style="470" customWidth="1"/>
    <col min="2576" max="2576" width="6.5" style="470" customWidth="1"/>
    <col min="2577" max="2577" width="6.625" style="470" customWidth="1"/>
    <col min="2578" max="2578" width="6.5" style="470" customWidth="1"/>
    <col min="2579" max="2579" width="9" style="470"/>
    <col min="2580" max="2580" width="8.125" style="470" customWidth="1"/>
    <col min="2581" max="2581" width="9.875" style="470" customWidth="1"/>
    <col min="2582" max="2582" width="5.125" style="470" customWidth="1"/>
    <col min="2583" max="2583" width="9.125" style="470" customWidth="1"/>
    <col min="2584" max="2584" width="5.125" style="470" customWidth="1"/>
    <col min="2585" max="2585" width="9.375" style="470" customWidth="1"/>
    <col min="2586" max="2586" width="17.5" style="470" customWidth="1"/>
    <col min="2587" max="2818" width="9" style="470"/>
    <col min="2819" max="2819" width="5.375" style="470" customWidth="1"/>
    <col min="2820" max="2820" width="14.625" style="470" customWidth="1"/>
    <col min="2821" max="2821" width="6.5" style="470" customWidth="1"/>
    <col min="2822" max="2822" width="7" style="470" customWidth="1"/>
    <col min="2823" max="2823" width="7.125" style="470" customWidth="1"/>
    <col min="2824" max="2824" width="7.875" style="470" customWidth="1"/>
    <col min="2825" max="2825" width="6.625" style="470" customWidth="1"/>
    <col min="2826" max="2826" width="5.5" style="470" customWidth="1"/>
    <col min="2827" max="2827" width="5" style="470" customWidth="1"/>
    <col min="2828" max="2828" width="6.625" style="470" customWidth="1"/>
    <col min="2829" max="2829" width="7" style="470" customWidth="1"/>
    <col min="2830" max="2830" width="5.375" style="470" customWidth="1"/>
    <col min="2831" max="2831" width="6.125" style="470" customWidth="1"/>
    <col min="2832" max="2832" width="6.5" style="470" customWidth="1"/>
    <col min="2833" max="2833" width="6.625" style="470" customWidth="1"/>
    <col min="2834" max="2834" width="6.5" style="470" customWidth="1"/>
    <col min="2835" max="2835" width="9" style="470"/>
    <col min="2836" max="2836" width="8.125" style="470" customWidth="1"/>
    <col min="2837" max="2837" width="9.875" style="470" customWidth="1"/>
    <col min="2838" max="2838" width="5.125" style="470" customWidth="1"/>
    <col min="2839" max="2839" width="9.125" style="470" customWidth="1"/>
    <col min="2840" max="2840" width="5.125" style="470" customWidth="1"/>
    <col min="2841" max="2841" width="9.375" style="470" customWidth="1"/>
    <col min="2842" max="2842" width="17.5" style="470" customWidth="1"/>
    <col min="2843" max="3074" width="9" style="470"/>
    <col min="3075" max="3075" width="5.375" style="470" customWidth="1"/>
    <col min="3076" max="3076" width="14.625" style="470" customWidth="1"/>
    <col min="3077" max="3077" width="6.5" style="470" customWidth="1"/>
    <col min="3078" max="3078" width="7" style="470" customWidth="1"/>
    <col min="3079" max="3079" width="7.125" style="470" customWidth="1"/>
    <col min="3080" max="3080" width="7.875" style="470" customWidth="1"/>
    <col min="3081" max="3081" width="6.625" style="470" customWidth="1"/>
    <col min="3082" max="3082" width="5.5" style="470" customWidth="1"/>
    <col min="3083" max="3083" width="5" style="470" customWidth="1"/>
    <col min="3084" max="3084" width="6.625" style="470" customWidth="1"/>
    <col min="3085" max="3085" width="7" style="470" customWidth="1"/>
    <col min="3086" max="3086" width="5.375" style="470" customWidth="1"/>
    <col min="3087" max="3087" width="6.125" style="470" customWidth="1"/>
    <col min="3088" max="3088" width="6.5" style="470" customWidth="1"/>
    <col min="3089" max="3089" width="6.625" style="470" customWidth="1"/>
    <col min="3090" max="3090" width="6.5" style="470" customWidth="1"/>
    <col min="3091" max="3091" width="9" style="470"/>
    <col min="3092" max="3092" width="8.125" style="470" customWidth="1"/>
    <col min="3093" max="3093" width="9.875" style="470" customWidth="1"/>
    <col min="3094" max="3094" width="5.125" style="470" customWidth="1"/>
    <col min="3095" max="3095" width="9.125" style="470" customWidth="1"/>
    <col min="3096" max="3096" width="5.125" style="470" customWidth="1"/>
    <col min="3097" max="3097" width="9.375" style="470" customWidth="1"/>
    <col min="3098" max="3098" width="17.5" style="470" customWidth="1"/>
    <col min="3099" max="3330" width="9" style="470"/>
    <col min="3331" max="3331" width="5.375" style="470" customWidth="1"/>
    <col min="3332" max="3332" width="14.625" style="470" customWidth="1"/>
    <col min="3333" max="3333" width="6.5" style="470" customWidth="1"/>
    <col min="3334" max="3334" width="7" style="470" customWidth="1"/>
    <col min="3335" max="3335" width="7.125" style="470" customWidth="1"/>
    <col min="3336" max="3336" width="7.875" style="470" customWidth="1"/>
    <col min="3337" max="3337" width="6.625" style="470" customWidth="1"/>
    <col min="3338" max="3338" width="5.5" style="470" customWidth="1"/>
    <col min="3339" max="3339" width="5" style="470" customWidth="1"/>
    <col min="3340" max="3340" width="6.625" style="470" customWidth="1"/>
    <col min="3341" max="3341" width="7" style="470" customWidth="1"/>
    <col min="3342" max="3342" width="5.375" style="470" customWidth="1"/>
    <col min="3343" max="3343" width="6.125" style="470" customWidth="1"/>
    <col min="3344" max="3344" width="6.5" style="470" customWidth="1"/>
    <col min="3345" max="3345" width="6.625" style="470" customWidth="1"/>
    <col min="3346" max="3346" width="6.5" style="470" customWidth="1"/>
    <col min="3347" max="3347" width="9" style="470"/>
    <col min="3348" max="3348" width="8.125" style="470" customWidth="1"/>
    <col min="3349" max="3349" width="9.875" style="470" customWidth="1"/>
    <col min="3350" max="3350" width="5.125" style="470" customWidth="1"/>
    <col min="3351" max="3351" width="9.125" style="470" customWidth="1"/>
    <col min="3352" max="3352" width="5.125" style="470" customWidth="1"/>
    <col min="3353" max="3353" width="9.375" style="470" customWidth="1"/>
    <col min="3354" max="3354" width="17.5" style="470" customWidth="1"/>
    <col min="3355" max="3586" width="9" style="470"/>
    <col min="3587" max="3587" width="5.375" style="470" customWidth="1"/>
    <col min="3588" max="3588" width="14.625" style="470" customWidth="1"/>
    <col min="3589" max="3589" width="6.5" style="470" customWidth="1"/>
    <col min="3590" max="3590" width="7" style="470" customWidth="1"/>
    <col min="3591" max="3591" width="7.125" style="470" customWidth="1"/>
    <col min="3592" max="3592" width="7.875" style="470" customWidth="1"/>
    <col min="3593" max="3593" width="6.625" style="470" customWidth="1"/>
    <col min="3594" max="3594" width="5.5" style="470" customWidth="1"/>
    <col min="3595" max="3595" width="5" style="470" customWidth="1"/>
    <col min="3596" max="3596" width="6.625" style="470" customWidth="1"/>
    <col min="3597" max="3597" width="7" style="470" customWidth="1"/>
    <col min="3598" max="3598" width="5.375" style="470" customWidth="1"/>
    <col min="3599" max="3599" width="6.125" style="470" customWidth="1"/>
    <col min="3600" max="3600" width="6.5" style="470" customWidth="1"/>
    <col min="3601" max="3601" width="6.625" style="470" customWidth="1"/>
    <col min="3602" max="3602" width="6.5" style="470" customWidth="1"/>
    <col min="3603" max="3603" width="9" style="470"/>
    <col min="3604" max="3604" width="8.125" style="470" customWidth="1"/>
    <col min="3605" max="3605" width="9.875" style="470" customWidth="1"/>
    <col min="3606" max="3606" width="5.125" style="470" customWidth="1"/>
    <col min="3607" max="3607" width="9.125" style="470" customWidth="1"/>
    <col min="3608" max="3608" width="5.125" style="470" customWidth="1"/>
    <col min="3609" max="3609" width="9.375" style="470" customWidth="1"/>
    <col min="3610" max="3610" width="17.5" style="470" customWidth="1"/>
    <col min="3611" max="3842" width="9" style="470"/>
    <col min="3843" max="3843" width="5.375" style="470" customWidth="1"/>
    <col min="3844" max="3844" width="14.625" style="470" customWidth="1"/>
    <col min="3845" max="3845" width="6.5" style="470" customWidth="1"/>
    <col min="3846" max="3846" width="7" style="470" customWidth="1"/>
    <col min="3847" max="3847" width="7.125" style="470" customWidth="1"/>
    <col min="3848" max="3848" width="7.875" style="470" customWidth="1"/>
    <col min="3849" max="3849" width="6.625" style="470" customWidth="1"/>
    <col min="3850" max="3850" width="5.5" style="470" customWidth="1"/>
    <col min="3851" max="3851" width="5" style="470" customWidth="1"/>
    <col min="3852" max="3852" width="6.625" style="470" customWidth="1"/>
    <col min="3853" max="3853" width="7" style="470" customWidth="1"/>
    <col min="3854" max="3854" width="5.375" style="470" customWidth="1"/>
    <col min="3855" max="3855" width="6.125" style="470" customWidth="1"/>
    <col min="3856" max="3856" width="6.5" style="470" customWidth="1"/>
    <col min="3857" max="3857" width="6.625" style="470" customWidth="1"/>
    <col min="3858" max="3858" width="6.5" style="470" customWidth="1"/>
    <col min="3859" max="3859" width="9" style="470"/>
    <col min="3860" max="3860" width="8.125" style="470" customWidth="1"/>
    <col min="3861" max="3861" width="9.875" style="470" customWidth="1"/>
    <col min="3862" max="3862" width="5.125" style="470" customWidth="1"/>
    <col min="3863" max="3863" width="9.125" style="470" customWidth="1"/>
    <col min="3864" max="3864" width="5.125" style="470" customWidth="1"/>
    <col min="3865" max="3865" width="9.375" style="470" customWidth="1"/>
    <col min="3866" max="3866" width="17.5" style="470" customWidth="1"/>
    <col min="3867" max="4098" width="9" style="470"/>
    <col min="4099" max="4099" width="5.375" style="470" customWidth="1"/>
    <col min="4100" max="4100" width="14.625" style="470" customWidth="1"/>
    <col min="4101" max="4101" width="6.5" style="470" customWidth="1"/>
    <col min="4102" max="4102" width="7" style="470" customWidth="1"/>
    <col min="4103" max="4103" width="7.125" style="470" customWidth="1"/>
    <col min="4104" max="4104" width="7.875" style="470" customWidth="1"/>
    <col min="4105" max="4105" width="6.625" style="470" customWidth="1"/>
    <col min="4106" max="4106" width="5.5" style="470" customWidth="1"/>
    <col min="4107" max="4107" width="5" style="470" customWidth="1"/>
    <col min="4108" max="4108" width="6.625" style="470" customWidth="1"/>
    <col min="4109" max="4109" width="7" style="470" customWidth="1"/>
    <col min="4110" max="4110" width="5.375" style="470" customWidth="1"/>
    <col min="4111" max="4111" width="6.125" style="470" customWidth="1"/>
    <col min="4112" max="4112" width="6.5" style="470" customWidth="1"/>
    <col min="4113" max="4113" width="6.625" style="470" customWidth="1"/>
    <col min="4114" max="4114" width="6.5" style="470" customWidth="1"/>
    <col min="4115" max="4115" width="9" style="470"/>
    <col min="4116" max="4116" width="8.125" style="470" customWidth="1"/>
    <col min="4117" max="4117" width="9.875" style="470" customWidth="1"/>
    <col min="4118" max="4118" width="5.125" style="470" customWidth="1"/>
    <col min="4119" max="4119" width="9.125" style="470" customWidth="1"/>
    <col min="4120" max="4120" width="5.125" style="470" customWidth="1"/>
    <col min="4121" max="4121" width="9.375" style="470" customWidth="1"/>
    <col min="4122" max="4122" width="17.5" style="470" customWidth="1"/>
    <col min="4123" max="4354" width="9" style="470"/>
    <col min="4355" max="4355" width="5.375" style="470" customWidth="1"/>
    <col min="4356" max="4356" width="14.625" style="470" customWidth="1"/>
    <col min="4357" max="4357" width="6.5" style="470" customWidth="1"/>
    <col min="4358" max="4358" width="7" style="470" customWidth="1"/>
    <col min="4359" max="4359" width="7.125" style="470" customWidth="1"/>
    <col min="4360" max="4360" width="7.875" style="470" customWidth="1"/>
    <col min="4361" max="4361" width="6.625" style="470" customWidth="1"/>
    <col min="4362" max="4362" width="5.5" style="470" customWidth="1"/>
    <col min="4363" max="4363" width="5" style="470" customWidth="1"/>
    <col min="4364" max="4364" width="6.625" style="470" customWidth="1"/>
    <col min="4365" max="4365" width="7" style="470" customWidth="1"/>
    <col min="4366" max="4366" width="5.375" style="470" customWidth="1"/>
    <col min="4367" max="4367" width="6.125" style="470" customWidth="1"/>
    <col min="4368" max="4368" width="6.5" style="470" customWidth="1"/>
    <col min="4369" max="4369" width="6.625" style="470" customWidth="1"/>
    <col min="4370" max="4370" width="6.5" style="470" customWidth="1"/>
    <col min="4371" max="4371" width="9" style="470"/>
    <col min="4372" max="4372" width="8.125" style="470" customWidth="1"/>
    <col min="4373" max="4373" width="9.875" style="470" customWidth="1"/>
    <col min="4374" max="4374" width="5.125" style="470" customWidth="1"/>
    <col min="4375" max="4375" width="9.125" style="470" customWidth="1"/>
    <col min="4376" max="4376" width="5.125" style="470" customWidth="1"/>
    <col min="4377" max="4377" width="9.375" style="470" customWidth="1"/>
    <col min="4378" max="4378" width="17.5" style="470" customWidth="1"/>
    <col min="4379" max="4610" width="9" style="470"/>
    <col min="4611" max="4611" width="5.375" style="470" customWidth="1"/>
    <col min="4612" max="4612" width="14.625" style="470" customWidth="1"/>
    <col min="4613" max="4613" width="6.5" style="470" customWidth="1"/>
    <col min="4614" max="4614" width="7" style="470" customWidth="1"/>
    <col min="4615" max="4615" width="7.125" style="470" customWidth="1"/>
    <col min="4616" max="4616" width="7.875" style="470" customWidth="1"/>
    <col min="4617" max="4617" width="6.625" style="470" customWidth="1"/>
    <col min="4618" max="4618" width="5.5" style="470" customWidth="1"/>
    <col min="4619" max="4619" width="5" style="470" customWidth="1"/>
    <col min="4620" max="4620" width="6.625" style="470" customWidth="1"/>
    <col min="4621" max="4621" width="7" style="470" customWidth="1"/>
    <col min="4622" max="4622" width="5.375" style="470" customWidth="1"/>
    <col min="4623" max="4623" width="6.125" style="470" customWidth="1"/>
    <col min="4624" max="4624" width="6.5" style="470" customWidth="1"/>
    <col min="4625" max="4625" width="6.625" style="470" customWidth="1"/>
    <col min="4626" max="4626" width="6.5" style="470" customWidth="1"/>
    <col min="4627" max="4627" width="9" style="470"/>
    <col min="4628" max="4628" width="8.125" style="470" customWidth="1"/>
    <col min="4629" max="4629" width="9.875" style="470" customWidth="1"/>
    <col min="4630" max="4630" width="5.125" style="470" customWidth="1"/>
    <col min="4631" max="4631" width="9.125" style="470" customWidth="1"/>
    <col min="4632" max="4632" width="5.125" style="470" customWidth="1"/>
    <col min="4633" max="4633" width="9.375" style="470" customWidth="1"/>
    <col min="4634" max="4634" width="17.5" style="470" customWidth="1"/>
    <col min="4635" max="4866" width="9" style="470"/>
    <col min="4867" max="4867" width="5.375" style="470" customWidth="1"/>
    <col min="4868" max="4868" width="14.625" style="470" customWidth="1"/>
    <col min="4869" max="4869" width="6.5" style="470" customWidth="1"/>
    <col min="4870" max="4870" width="7" style="470" customWidth="1"/>
    <col min="4871" max="4871" width="7.125" style="470" customWidth="1"/>
    <col min="4872" max="4872" width="7.875" style="470" customWidth="1"/>
    <col min="4873" max="4873" width="6.625" style="470" customWidth="1"/>
    <col min="4874" max="4874" width="5.5" style="470" customWidth="1"/>
    <col min="4875" max="4875" width="5" style="470" customWidth="1"/>
    <col min="4876" max="4876" width="6.625" style="470" customWidth="1"/>
    <col min="4877" max="4877" width="7" style="470" customWidth="1"/>
    <col min="4878" max="4878" width="5.375" style="470" customWidth="1"/>
    <col min="4879" max="4879" width="6.125" style="470" customWidth="1"/>
    <col min="4880" max="4880" width="6.5" style="470" customWidth="1"/>
    <col min="4881" max="4881" width="6.625" style="470" customWidth="1"/>
    <col min="4882" max="4882" width="6.5" style="470" customWidth="1"/>
    <col min="4883" max="4883" width="9" style="470"/>
    <col min="4884" max="4884" width="8.125" style="470" customWidth="1"/>
    <col min="4885" max="4885" width="9.875" style="470" customWidth="1"/>
    <col min="4886" max="4886" width="5.125" style="470" customWidth="1"/>
    <col min="4887" max="4887" width="9.125" style="470" customWidth="1"/>
    <col min="4888" max="4888" width="5.125" style="470" customWidth="1"/>
    <col min="4889" max="4889" width="9.375" style="470" customWidth="1"/>
    <col min="4890" max="4890" width="17.5" style="470" customWidth="1"/>
    <col min="4891" max="5122" width="9" style="470"/>
    <col min="5123" max="5123" width="5.375" style="470" customWidth="1"/>
    <col min="5124" max="5124" width="14.625" style="470" customWidth="1"/>
    <col min="5125" max="5125" width="6.5" style="470" customWidth="1"/>
    <col min="5126" max="5126" width="7" style="470" customWidth="1"/>
    <col min="5127" max="5127" width="7.125" style="470" customWidth="1"/>
    <col min="5128" max="5128" width="7.875" style="470" customWidth="1"/>
    <col min="5129" max="5129" width="6.625" style="470" customWidth="1"/>
    <col min="5130" max="5130" width="5.5" style="470" customWidth="1"/>
    <col min="5131" max="5131" width="5" style="470" customWidth="1"/>
    <col min="5132" max="5132" width="6.625" style="470" customWidth="1"/>
    <col min="5133" max="5133" width="7" style="470" customWidth="1"/>
    <col min="5134" max="5134" width="5.375" style="470" customWidth="1"/>
    <col min="5135" max="5135" width="6.125" style="470" customWidth="1"/>
    <col min="5136" max="5136" width="6.5" style="470" customWidth="1"/>
    <col min="5137" max="5137" width="6.625" style="470" customWidth="1"/>
    <col min="5138" max="5138" width="6.5" style="470" customWidth="1"/>
    <col min="5139" max="5139" width="9" style="470"/>
    <col min="5140" max="5140" width="8.125" style="470" customWidth="1"/>
    <col min="5141" max="5141" width="9.875" style="470" customWidth="1"/>
    <col min="5142" max="5142" width="5.125" style="470" customWidth="1"/>
    <col min="5143" max="5143" width="9.125" style="470" customWidth="1"/>
    <col min="5144" max="5144" width="5.125" style="470" customWidth="1"/>
    <col min="5145" max="5145" width="9.375" style="470" customWidth="1"/>
    <col min="5146" max="5146" width="17.5" style="470" customWidth="1"/>
    <col min="5147" max="5378" width="9" style="470"/>
    <col min="5379" max="5379" width="5.375" style="470" customWidth="1"/>
    <col min="5380" max="5380" width="14.625" style="470" customWidth="1"/>
    <col min="5381" max="5381" width="6.5" style="470" customWidth="1"/>
    <col min="5382" max="5382" width="7" style="470" customWidth="1"/>
    <col min="5383" max="5383" width="7.125" style="470" customWidth="1"/>
    <col min="5384" max="5384" width="7.875" style="470" customWidth="1"/>
    <col min="5385" max="5385" width="6.625" style="470" customWidth="1"/>
    <col min="5386" max="5386" width="5.5" style="470" customWidth="1"/>
    <col min="5387" max="5387" width="5" style="470" customWidth="1"/>
    <col min="5388" max="5388" width="6.625" style="470" customWidth="1"/>
    <col min="5389" max="5389" width="7" style="470" customWidth="1"/>
    <col min="5390" max="5390" width="5.375" style="470" customWidth="1"/>
    <col min="5391" max="5391" width="6.125" style="470" customWidth="1"/>
    <col min="5392" max="5392" width="6.5" style="470" customWidth="1"/>
    <col min="5393" max="5393" width="6.625" style="470" customWidth="1"/>
    <col min="5394" max="5394" width="6.5" style="470" customWidth="1"/>
    <col min="5395" max="5395" width="9" style="470"/>
    <col min="5396" max="5396" width="8.125" style="470" customWidth="1"/>
    <col min="5397" max="5397" width="9.875" style="470" customWidth="1"/>
    <col min="5398" max="5398" width="5.125" style="470" customWidth="1"/>
    <col min="5399" max="5399" width="9.125" style="470" customWidth="1"/>
    <col min="5400" max="5400" width="5.125" style="470" customWidth="1"/>
    <col min="5401" max="5401" width="9.375" style="470" customWidth="1"/>
    <col min="5402" max="5402" width="17.5" style="470" customWidth="1"/>
    <col min="5403" max="5634" width="9" style="470"/>
    <col min="5635" max="5635" width="5.375" style="470" customWidth="1"/>
    <col min="5636" max="5636" width="14.625" style="470" customWidth="1"/>
    <col min="5637" max="5637" width="6.5" style="470" customWidth="1"/>
    <col min="5638" max="5638" width="7" style="470" customWidth="1"/>
    <col min="5639" max="5639" width="7.125" style="470" customWidth="1"/>
    <col min="5640" max="5640" width="7.875" style="470" customWidth="1"/>
    <col min="5641" max="5641" width="6.625" style="470" customWidth="1"/>
    <col min="5642" max="5642" width="5.5" style="470" customWidth="1"/>
    <col min="5643" max="5643" width="5" style="470" customWidth="1"/>
    <col min="5644" max="5644" width="6.625" style="470" customWidth="1"/>
    <col min="5645" max="5645" width="7" style="470" customWidth="1"/>
    <col min="5646" max="5646" width="5.375" style="470" customWidth="1"/>
    <col min="5647" max="5647" width="6.125" style="470" customWidth="1"/>
    <col min="5648" max="5648" width="6.5" style="470" customWidth="1"/>
    <col min="5649" max="5649" width="6.625" style="470" customWidth="1"/>
    <col min="5650" max="5650" width="6.5" style="470" customWidth="1"/>
    <col min="5651" max="5651" width="9" style="470"/>
    <col min="5652" max="5652" width="8.125" style="470" customWidth="1"/>
    <col min="5653" max="5653" width="9.875" style="470" customWidth="1"/>
    <col min="5654" max="5654" width="5.125" style="470" customWidth="1"/>
    <col min="5655" max="5655" width="9.125" style="470" customWidth="1"/>
    <col min="5656" max="5656" width="5.125" style="470" customWidth="1"/>
    <col min="5657" max="5657" width="9.375" style="470" customWidth="1"/>
    <col min="5658" max="5658" width="17.5" style="470" customWidth="1"/>
    <col min="5659" max="5890" width="9" style="470"/>
    <col min="5891" max="5891" width="5.375" style="470" customWidth="1"/>
    <col min="5892" max="5892" width="14.625" style="470" customWidth="1"/>
    <col min="5893" max="5893" width="6.5" style="470" customWidth="1"/>
    <col min="5894" max="5894" width="7" style="470" customWidth="1"/>
    <col min="5895" max="5895" width="7.125" style="470" customWidth="1"/>
    <col min="5896" max="5896" width="7.875" style="470" customWidth="1"/>
    <col min="5897" max="5897" width="6.625" style="470" customWidth="1"/>
    <col min="5898" max="5898" width="5.5" style="470" customWidth="1"/>
    <col min="5899" max="5899" width="5" style="470" customWidth="1"/>
    <col min="5900" max="5900" width="6.625" style="470" customWidth="1"/>
    <col min="5901" max="5901" width="7" style="470" customWidth="1"/>
    <col min="5902" max="5902" width="5.375" style="470" customWidth="1"/>
    <col min="5903" max="5903" width="6.125" style="470" customWidth="1"/>
    <col min="5904" max="5904" width="6.5" style="470" customWidth="1"/>
    <col min="5905" max="5905" width="6.625" style="470" customWidth="1"/>
    <col min="5906" max="5906" width="6.5" style="470" customWidth="1"/>
    <col min="5907" max="5907" width="9" style="470"/>
    <col min="5908" max="5908" width="8.125" style="470" customWidth="1"/>
    <col min="5909" max="5909" width="9.875" style="470" customWidth="1"/>
    <col min="5910" max="5910" width="5.125" style="470" customWidth="1"/>
    <col min="5911" max="5911" width="9.125" style="470" customWidth="1"/>
    <col min="5912" max="5912" width="5.125" style="470" customWidth="1"/>
    <col min="5913" max="5913" width="9.375" style="470" customWidth="1"/>
    <col min="5914" max="5914" width="17.5" style="470" customWidth="1"/>
    <col min="5915" max="6146" width="9" style="470"/>
    <col min="6147" max="6147" width="5.375" style="470" customWidth="1"/>
    <col min="6148" max="6148" width="14.625" style="470" customWidth="1"/>
    <col min="6149" max="6149" width="6.5" style="470" customWidth="1"/>
    <col min="6150" max="6150" width="7" style="470" customWidth="1"/>
    <col min="6151" max="6151" width="7.125" style="470" customWidth="1"/>
    <col min="6152" max="6152" width="7.875" style="470" customWidth="1"/>
    <col min="6153" max="6153" width="6.625" style="470" customWidth="1"/>
    <col min="6154" max="6154" width="5.5" style="470" customWidth="1"/>
    <col min="6155" max="6155" width="5" style="470" customWidth="1"/>
    <col min="6156" max="6156" width="6.625" style="470" customWidth="1"/>
    <col min="6157" max="6157" width="7" style="470" customWidth="1"/>
    <col min="6158" max="6158" width="5.375" style="470" customWidth="1"/>
    <col min="6159" max="6159" width="6.125" style="470" customWidth="1"/>
    <col min="6160" max="6160" width="6.5" style="470" customWidth="1"/>
    <col min="6161" max="6161" width="6.625" style="470" customWidth="1"/>
    <col min="6162" max="6162" width="6.5" style="470" customWidth="1"/>
    <col min="6163" max="6163" width="9" style="470"/>
    <col min="6164" max="6164" width="8.125" style="470" customWidth="1"/>
    <col min="6165" max="6165" width="9.875" style="470" customWidth="1"/>
    <col min="6166" max="6166" width="5.125" style="470" customWidth="1"/>
    <col min="6167" max="6167" width="9.125" style="470" customWidth="1"/>
    <col min="6168" max="6168" width="5.125" style="470" customWidth="1"/>
    <col min="6169" max="6169" width="9.375" style="470" customWidth="1"/>
    <col min="6170" max="6170" width="17.5" style="470" customWidth="1"/>
    <col min="6171" max="6402" width="9" style="470"/>
    <col min="6403" max="6403" width="5.375" style="470" customWidth="1"/>
    <col min="6404" max="6404" width="14.625" style="470" customWidth="1"/>
    <col min="6405" max="6405" width="6.5" style="470" customWidth="1"/>
    <col min="6406" max="6406" width="7" style="470" customWidth="1"/>
    <col min="6407" max="6407" width="7.125" style="470" customWidth="1"/>
    <col min="6408" max="6408" width="7.875" style="470" customWidth="1"/>
    <col min="6409" max="6409" width="6.625" style="470" customWidth="1"/>
    <col min="6410" max="6410" width="5.5" style="470" customWidth="1"/>
    <col min="6411" max="6411" width="5" style="470" customWidth="1"/>
    <col min="6412" max="6412" width="6.625" style="470" customWidth="1"/>
    <col min="6413" max="6413" width="7" style="470" customWidth="1"/>
    <col min="6414" max="6414" width="5.375" style="470" customWidth="1"/>
    <col min="6415" max="6415" width="6.125" style="470" customWidth="1"/>
    <col min="6416" max="6416" width="6.5" style="470" customWidth="1"/>
    <col min="6417" max="6417" width="6.625" style="470" customWidth="1"/>
    <col min="6418" max="6418" width="6.5" style="470" customWidth="1"/>
    <col min="6419" max="6419" width="9" style="470"/>
    <col min="6420" max="6420" width="8.125" style="470" customWidth="1"/>
    <col min="6421" max="6421" width="9.875" style="470" customWidth="1"/>
    <col min="6422" max="6422" width="5.125" style="470" customWidth="1"/>
    <col min="6423" max="6423" width="9.125" style="470" customWidth="1"/>
    <col min="6424" max="6424" width="5.125" style="470" customWidth="1"/>
    <col min="6425" max="6425" width="9.375" style="470" customWidth="1"/>
    <col min="6426" max="6426" width="17.5" style="470" customWidth="1"/>
    <col min="6427" max="6658" width="9" style="470"/>
    <col min="6659" max="6659" width="5.375" style="470" customWidth="1"/>
    <col min="6660" max="6660" width="14.625" style="470" customWidth="1"/>
    <col min="6661" max="6661" width="6.5" style="470" customWidth="1"/>
    <col min="6662" max="6662" width="7" style="470" customWidth="1"/>
    <col min="6663" max="6663" width="7.125" style="470" customWidth="1"/>
    <col min="6664" max="6664" width="7.875" style="470" customWidth="1"/>
    <col min="6665" max="6665" width="6.625" style="470" customWidth="1"/>
    <col min="6666" max="6666" width="5.5" style="470" customWidth="1"/>
    <col min="6667" max="6667" width="5" style="470" customWidth="1"/>
    <col min="6668" max="6668" width="6.625" style="470" customWidth="1"/>
    <col min="6669" max="6669" width="7" style="470" customWidth="1"/>
    <col min="6670" max="6670" width="5.375" style="470" customWidth="1"/>
    <col min="6671" max="6671" width="6.125" style="470" customWidth="1"/>
    <col min="6672" max="6672" width="6.5" style="470" customWidth="1"/>
    <col min="6673" max="6673" width="6.625" style="470" customWidth="1"/>
    <col min="6674" max="6674" width="6.5" style="470" customWidth="1"/>
    <col min="6675" max="6675" width="9" style="470"/>
    <col min="6676" max="6676" width="8.125" style="470" customWidth="1"/>
    <col min="6677" max="6677" width="9.875" style="470" customWidth="1"/>
    <col min="6678" max="6678" width="5.125" style="470" customWidth="1"/>
    <col min="6679" max="6679" width="9.125" style="470" customWidth="1"/>
    <col min="6680" max="6680" width="5.125" style="470" customWidth="1"/>
    <col min="6681" max="6681" width="9.375" style="470" customWidth="1"/>
    <col min="6682" max="6682" width="17.5" style="470" customWidth="1"/>
    <col min="6683" max="6914" width="9" style="470"/>
    <col min="6915" max="6915" width="5.375" style="470" customWidth="1"/>
    <col min="6916" max="6916" width="14.625" style="470" customWidth="1"/>
    <col min="6917" max="6917" width="6.5" style="470" customWidth="1"/>
    <col min="6918" max="6918" width="7" style="470" customWidth="1"/>
    <col min="6919" max="6919" width="7.125" style="470" customWidth="1"/>
    <col min="6920" max="6920" width="7.875" style="470" customWidth="1"/>
    <col min="6921" max="6921" width="6.625" style="470" customWidth="1"/>
    <col min="6922" max="6922" width="5.5" style="470" customWidth="1"/>
    <col min="6923" max="6923" width="5" style="470" customWidth="1"/>
    <col min="6924" max="6924" width="6.625" style="470" customWidth="1"/>
    <col min="6925" max="6925" width="7" style="470" customWidth="1"/>
    <col min="6926" max="6926" width="5.375" style="470" customWidth="1"/>
    <col min="6927" max="6927" width="6.125" style="470" customWidth="1"/>
    <col min="6928" max="6928" width="6.5" style="470" customWidth="1"/>
    <col min="6929" max="6929" width="6.625" style="470" customWidth="1"/>
    <col min="6930" max="6930" width="6.5" style="470" customWidth="1"/>
    <col min="6931" max="6931" width="9" style="470"/>
    <col min="6932" max="6932" width="8.125" style="470" customWidth="1"/>
    <col min="6933" max="6933" width="9.875" style="470" customWidth="1"/>
    <col min="6934" max="6934" width="5.125" style="470" customWidth="1"/>
    <col min="6935" max="6935" width="9.125" style="470" customWidth="1"/>
    <col min="6936" max="6936" width="5.125" style="470" customWidth="1"/>
    <col min="6937" max="6937" width="9.375" style="470" customWidth="1"/>
    <col min="6938" max="6938" width="17.5" style="470" customWidth="1"/>
    <col min="6939" max="7170" width="9" style="470"/>
    <col min="7171" max="7171" width="5.375" style="470" customWidth="1"/>
    <col min="7172" max="7172" width="14.625" style="470" customWidth="1"/>
    <col min="7173" max="7173" width="6.5" style="470" customWidth="1"/>
    <col min="7174" max="7174" width="7" style="470" customWidth="1"/>
    <col min="7175" max="7175" width="7.125" style="470" customWidth="1"/>
    <col min="7176" max="7176" width="7.875" style="470" customWidth="1"/>
    <col min="7177" max="7177" width="6.625" style="470" customWidth="1"/>
    <col min="7178" max="7178" width="5.5" style="470" customWidth="1"/>
    <col min="7179" max="7179" width="5" style="470" customWidth="1"/>
    <col min="7180" max="7180" width="6.625" style="470" customWidth="1"/>
    <col min="7181" max="7181" width="7" style="470" customWidth="1"/>
    <col min="7182" max="7182" width="5.375" style="470" customWidth="1"/>
    <col min="7183" max="7183" width="6.125" style="470" customWidth="1"/>
    <col min="7184" max="7184" width="6.5" style="470" customWidth="1"/>
    <col min="7185" max="7185" width="6.625" style="470" customWidth="1"/>
    <col min="7186" max="7186" width="6.5" style="470" customWidth="1"/>
    <col min="7187" max="7187" width="9" style="470"/>
    <col min="7188" max="7188" width="8.125" style="470" customWidth="1"/>
    <col min="7189" max="7189" width="9.875" style="470" customWidth="1"/>
    <col min="7190" max="7190" width="5.125" style="470" customWidth="1"/>
    <col min="7191" max="7191" width="9.125" style="470" customWidth="1"/>
    <col min="7192" max="7192" width="5.125" style="470" customWidth="1"/>
    <col min="7193" max="7193" width="9.375" style="470" customWidth="1"/>
    <col min="7194" max="7194" width="17.5" style="470" customWidth="1"/>
    <col min="7195" max="7426" width="9" style="470"/>
    <col min="7427" max="7427" width="5.375" style="470" customWidth="1"/>
    <col min="7428" max="7428" width="14.625" style="470" customWidth="1"/>
    <col min="7429" max="7429" width="6.5" style="470" customWidth="1"/>
    <col min="7430" max="7430" width="7" style="470" customWidth="1"/>
    <col min="7431" max="7431" width="7.125" style="470" customWidth="1"/>
    <col min="7432" max="7432" width="7.875" style="470" customWidth="1"/>
    <col min="7433" max="7433" width="6.625" style="470" customWidth="1"/>
    <col min="7434" max="7434" width="5.5" style="470" customWidth="1"/>
    <col min="7435" max="7435" width="5" style="470" customWidth="1"/>
    <col min="7436" max="7436" width="6.625" style="470" customWidth="1"/>
    <col min="7437" max="7437" width="7" style="470" customWidth="1"/>
    <col min="7438" max="7438" width="5.375" style="470" customWidth="1"/>
    <col min="7439" max="7439" width="6.125" style="470" customWidth="1"/>
    <col min="7440" max="7440" width="6.5" style="470" customWidth="1"/>
    <col min="7441" max="7441" width="6.625" style="470" customWidth="1"/>
    <col min="7442" max="7442" width="6.5" style="470" customWidth="1"/>
    <col min="7443" max="7443" width="9" style="470"/>
    <col min="7444" max="7444" width="8.125" style="470" customWidth="1"/>
    <col min="7445" max="7445" width="9.875" style="470" customWidth="1"/>
    <col min="7446" max="7446" width="5.125" style="470" customWidth="1"/>
    <col min="7447" max="7447" width="9.125" style="470" customWidth="1"/>
    <col min="7448" max="7448" width="5.125" style="470" customWidth="1"/>
    <col min="7449" max="7449" width="9.375" style="470" customWidth="1"/>
    <col min="7450" max="7450" width="17.5" style="470" customWidth="1"/>
    <col min="7451" max="7682" width="9" style="470"/>
    <col min="7683" max="7683" width="5.375" style="470" customWidth="1"/>
    <col min="7684" max="7684" width="14.625" style="470" customWidth="1"/>
    <col min="7685" max="7685" width="6.5" style="470" customWidth="1"/>
    <col min="7686" max="7686" width="7" style="470" customWidth="1"/>
    <col min="7687" max="7687" width="7.125" style="470" customWidth="1"/>
    <col min="7688" max="7688" width="7.875" style="470" customWidth="1"/>
    <col min="7689" max="7689" width="6.625" style="470" customWidth="1"/>
    <col min="7690" max="7690" width="5.5" style="470" customWidth="1"/>
    <col min="7691" max="7691" width="5" style="470" customWidth="1"/>
    <col min="7692" max="7692" width="6.625" style="470" customWidth="1"/>
    <col min="7693" max="7693" width="7" style="470" customWidth="1"/>
    <col min="7694" max="7694" width="5.375" style="470" customWidth="1"/>
    <col min="7695" max="7695" width="6.125" style="470" customWidth="1"/>
    <col min="7696" max="7696" width="6.5" style="470" customWidth="1"/>
    <col min="7697" max="7697" width="6.625" style="470" customWidth="1"/>
    <col min="7698" max="7698" width="6.5" style="470" customWidth="1"/>
    <col min="7699" max="7699" width="9" style="470"/>
    <col min="7700" max="7700" width="8.125" style="470" customWidth="1"/>
    <col min="7701" max="7701" width="9.875" style="470" customWidth="1"/>
    <col min="7702" max="7702" width="5.125" style="470" customWidth="1"/>
    <col min="7703" max="7703" width="9.125" style="470" customWidth="1"/>
    <col min="7704" max="7704" width="5.125" style="470" customWidth="1"/>
    <col min="7705" max="7705" width="9.375" style="470" customWidth="1"/>
    <col min="7706" max="7706" width="17.5" style="470" customWidth="1"/>
    <col min="7707" max="7938" width="9" style="470"/>
    <col min="7939" max="7939" width="5.375" style="470" customWidth="1"/>
    <col min="7940" max="7940" width="14.625" style="470" customWidth="1"/>
    <col min="7941" max="7941" width="6.5" style="470" customWidth="1"/>
    <col min="7942" max="7942" width="7" style="470" customWidth="1"/>
    <col min="7943" max="7943" width="7.125" style="470" customWidth="1"/>
    <col min="7944" max="7944" width="7.875" style="470" customWidth="1"/>
    <col min="7945" max="7945" width="6.625" style="470" customWidth="1"/>
    <col min="7946" max="7946" width="5.5" style="470" customWidth="1"/>
    <col min="7947" max="7947" width="5" style="470" customWidth="1"/>
    <col min="7948" max="7948" width="6.625" style="470" customWidth="1"/>
    <col min="7949" max="7949" width="7" style="470" customWidth="1"/>
    <col min="7950" max="7950" width="5.375" style="470" customWidth="1"/>
    <col min="7951" max="7951" width="6.125" style="470" customWidth="1"/>
    <col min="7952" max="7952" width="6.5" style="470" customWidth="1"/>
    <col min="7953" max="7953" width="6.625" style="470" customWidth="1"/>
    <col min="7954" max="7954" width="6.5" style="470" customWidth="1"/>
    <col min="7955" max="7955" width="9" style="470"/>
    <col min="7956" max="7956" width="8.125" style="470" customWidth="1"/>
    <col min="7957" max="7957" width="9.875" style="470" customWidth="1"/>
    <col min="7958" max="7958" width="5.125" style="470" customWidth="1"/>
    <col min="7959" max="7959" width="9.125" style="470" customWidth="1"/>
    <col min="7960" max="7960" width="5.125" style="470" customWidth="1"/>
    <col min="7961" max="7961" width="9.375" style="470" customWidth="1"/>
    <col min="7962" max="7962" width="17.5" style="470" customWidth="1"/>
    <col min="7963" max="8194" width="9" style="470"/>
    <col min="8195" max="8195" width="5.375" style="470" customWidth="1"/>
    <col min="8196" max="8196" width="14.625" style="470" customWidth="1"/>
    <col min="8197" max="8197" width="6.5" style="470" customWidth="1"/>
    <col min="8198" max="8198" width="7" style="470" customWidth="1"/>
    <col min="8199" max="8199" width="7.125" style="470" customWidth="1"/>
    <col min="8200" max="8200" width="7.875" style="470" customWidth="1"/>
    <col min="8201" max="8201" width="6.625" style="470" customWidth="1"/>
    <col min="8202" max="8202" width="5.5" style="470" customWidth="1"/>
    <col min="8203" max="8203" width="5" style="470" customWidth="1"/>
    <col min="8204" max="8204" width="6.625" style="470" customWidth="1"/>
    <col min="8205" max="8205" width="7" style="470" customWidth="1"/>
    <col min="8206" max="8206" width="5.375" style="470" customWidth="1"/>
    <col min="8207" max="8207" width="6.125" style="470" customWidth="1"/>
    <col min="8208" max="8208" width="6.5" style="470" customWidth="1"/>
    <col min="8209" max="8209" width="6.625" style="470" customWidth="1"/>
    <col min="8210" max="8210" width="6.5" style="470" customWidth="1"/>
    <col min="8211" max="8211" width="9" style="470"/>
    <col min="8212" max="8212" width="8.125" style="470" customWidth="1"/>
    <col min="8213" max="8213" width="9.875" style="470" customWidth="1"/>
    <col min="8214" max="8214" width="5.125" style="470" customWidth="1"/>
    <col min="8215" max="8215" width="9.125" style="470" customWidth="1"/>
    <col min="8216" max="8216" width="5.125" style="470" customWidth="1"/>
    <col min="8217" max="8217" width="9.375" style="470" customWidth="1"/>
    <col min="8218" max="8218" width="17.5" style="470" customWidth="1"/>
    <col min="8219" max="8450" width="9" style="470"/>
    <col min="8451" max="8451" width="5.375" style="470" customWidth="1"/>
    <col min="8452" max="8452" width="14.625" style="470" customWidth="1"/>
    <col min="8453" max="8453" width="6.5" style="470" customWidth="1"/>
    <col min="8454" max="8454" width="7" style="470" customWidth="1"/>
    <col min="8455" max="8455" width="7.125" style="470" customWidth="1"/>
    <col min="8456" max="8456" width="7.875" style="470" customWidth="1"/>
    <col min="8457" max="8457" width="6.625" style="470" customWidth="1"/>
    <col min="8458" max="8458" width="5.5" style="470" customWidth="1"/>
    <col min="8459" max="8459" width="5" style="470" customWidth="1"/>
    <col min="8460" max="8460" width="6.625" style="470" customWidth="1"/>
    <col min="8461" max="8461" width="7" style="470" customWidth="1"/>
    <col min="8462" max="8462" width="5.375" style="470" customWidth="1"/>
    <col min="8463" max="8463" width="6.125" style="470" customWidth="1"/>
    <col min="8464" max="8464" width="6.5" style="470" customWidth="1"/>
    <col min="8465" max="8465" width="6.625" style="470" customWidth="1"/>
    <col min="8466" max="8466" width="6.5" style="470" customWidth="1"/>
    <col min="8467" max="8467" width="9" style="470"/>
    <col min="8468" max="8468" width="8.125" style="470" customWidth="1"/>
    <col min="8469" max="8469" width="9.875" style="470" customWidth="1"/>
    <col min="8470" max="8470" width="5.125" style="470" customWidth="1"/>
    <col min="8471" max="8471" width="9.125" style="470" customWidth="1"/>
    <col min="8472" max="8472" width="5.125" style="470" customWidth="1"/>
    <col min="8473" max="8473" width="9.375" style="470" customWidth="1"/>
    <col min="8474" max="8474" width="17.5" style="470" customWidth="1"/>
    <col min="8475" max="8706" width="9" style="470"/>
    <col min="8707" max="8707" width="5.375" style="470" customWidth="1"/>
    <col min="8708" max="8708" width="14.625" style="470" customWidth="1"/>
    <col min="8709" max="8709" width="6.5" style="470" customWidth="1"/>
    <col min="8710" max="8710" width="7" style="470" customWidth="1"/>
    <col min="8711" max="8711" width="7.125" style="470" customWidth="1"/>
    <col min="8712" max="8712" width="7.875" style="470" customWidth="1"/>
    <col min="8713" max="8713" width="6.625" style="470" customWidth="1"/>
    <col min="8714" max="8714" width="5.5" style="470" customWidth="1"/>
    <col min="8715" max="8715" width="5" style="470" customWidth="1"/>
    <col min="8716" max="8716" width="6.625" style="470" customWidth="1"/>
    <col min="8717" max="8717" width="7" style="470" customWidth="1"/>
    <col min="8718" max="8718" width="5.375" style="470" customWidth="1"/>
    <col min="8719" max="8719" width="6.125" style="470" customWidth="1"/>
    <col min="8720" max="8720" width="6.5" style="470" customWidth="1"/>
    <col min="8721" max="8721" width="6.625" style="470" customWidth="1"/>
    <col min="8722" max="8722" width="6.5" style="470" customWidth="1"/>
    <col min="8723" max="8723" width="9" style="470"/>
    <col min="8724" max="8724" width="8.125" style="470" customWidth="1"/>
    <col min="8725" max="8725" width="9.875" style="470" customWidth="1"/>
    <col min="8726" max="8726" width="5.125" style="470" customWidth="1"/>
    <col min="8727" max="8727" width="9.125" style="470" customWidth="1"/>
    <col min="8728" max="8728" width="5.125" style="470" customWidth="1"/>
    <col min="8729" max="8729" width="9.375" style="470" customWidth="1"/>
    <col min="8730" max="8730" width="17.5" style="470" customWidth="1"/>
    <col min="8731" max="8962" width="9" style="470"/>
    <col min="8963" max="8963" width="5.375" style="470" customWidth="1"/>
    <col min="8964" max="8964" width="14.625" style="470" customWidth="1"/>
    <col min="8965" max="8965" width="6.5" style="470" customWidth="1"/>
    <col min="8966" max="8966" width="7" style="470" customWidth="1"/>
    <col min="8967" max="8967" width="7.125" style="470" customWidth="1"/>
    <col min="8968" max="8968" width="7.875" style="470" customWidth="1"/>
    <col min="8969" max="8969" width="6.625" style="470" customWidth="1"/>
    <col min="8970" max="8970" width="5.5" style="470" customWidth="1"/>
    <col min="8971" max="8971" width="5" style="470" customWidth="1"/>
    <col min="8972" max="8972" width="6.625" style="470" customWidth="1"/>
    <col min="8973" max="8973" width="7" style="470" customWidth="1"/>
    <col min="8974" max="8974" width="5.375" style="470" customWidth="1"/>
    <col min="8975" max="8975" width="6.125" style="470" customWidth="1"/>
    <col min="8976" max="8976" width="6.5" style="470" customWidth="1"/>
    <col min="8977" max="8977" width="6.625" style="470" customWidth="1"/>
    <col min="8978" max="8978" width="6.5" style="470" customWidth="1"/>
    <col min="8979" max="8979" width="9" style="470"/>
    <col min="8980" max="8980" width="8.125" style="470" customWidth="1"/>
    <col min="8981" max="8981" width="9.875" style="470" customWidth="1"/>
    <col min="8982" max="8982" width="5.125" style="470" customWidth="1"/>
    <col min="8983" max="8983" width="9.125" style="470" customWidth="1"/>
    <col min="8984" max="8984" width="5.125" style="470" customWidth="1"/>
    <col min="8985" max="8985" width="9.375" style="470" customWidth="1"/>
    <col min="8986" max="8986" width="17.5" style="470" customWidth="1"/>
    <col min="8987" max="9218" width="9" style="470"/>
    <col min="9219" max="9219" width="5.375" style="470" customWidth="1"/>
    <col min="9220" max="9220" width="14.625" style="470" customWidth="1"/>
    <col min="9221" max="9221" width="6.5" style="470" customWidth="1"/>
    <col min="9222" max="9222" width="7" style="470" customWidth="1"/>
    <col min="9223" max="9223" width="7.125" style="470" customWidth="1"/>
    <col min="9224" max="9224" width="7.875" style="470" customWidth="1"/>
    <col min="9225" max="9225" width="6.625" style="470" customWidth="1"/>
    <col min="9226" max="9226" width="5.5" style="470" customWidth="1"/>
    <col min="9227" max="9227" width="5" style="470" customWidth="1"/>
    <col min="9228" max="9228" width="6.625" style="470" customWidth="1"/>
    <col min="9229" max="9229" width="7" style="470" customWidth="1"/>
    <col min="9230" max="9230" width="5.375" style="470" customWidth="1"/>
    <col min="9231" max="9231" width="6.125" style="470" customWidth="1"/>
    <col min="9232" max="9232" width="6.5" style="470" customWidth="1"/>
    <col min="9233" max="9233" width="6.625" style="470" customWidth="1"/>
    <col min="9234" max="9234" width="6.5" style="470" customWidth="1"/>
    <col min="9235" max="9235" width="9" style="470"/>
    <col min="9236" max="9236" width="8.125" style="470" customWidth="1"/>
    <col min="9237" max="9237" width="9.875" style="470" customWidth="1"/>
    <col min="9238" max="9238" width="5.125" style="470" customWidth="1"/>
    <col min="9239" max="9239" width="9.125" style="470" customWidth="1"/>
    <col min="9240" max="9240" width="5.125" style="470" customWidth="1"/>
    <col min="9241" max="9241" width="9.375" style="470" customWidth="1"/>
    <col min="9242" max="9242" width="17.5" style="470" customWidth="1"/>
    <col min="9243" max="9474" width="9" style="470"/>
    <col min="9475" max="9475" width="5.375" style="470" customWidth="1"/>
    <col min="9476" max="9476" width="14.625" style="470" customWidth="1"/>
    <col min="9477" max="9477" width="6.5" style="470" customWidth="1"/>
    <col min="9478" max="9478" width="7" style="470" customWidth="1"/>
    <col min="9479" max="9479" width="7.125" style="470" customWidth="1"/>
    <col min="9480" max="9480" width="7.875" style="470" customWidth="1"/>
    <col min="9481" max="9481" width="6.625" style="470" customWidth="1"/>
    <col min="9482" max="9482" width="5.5" style="470" customWidth="1"/>
    <col min="9483" max="9483" width="5" style="470" customWidth="1"/>
    <col min="9484" max="9484" width="6.625" style="470" customWidth="1"/>
    <col min="9485" max="9485" width="7" style="470" customWidth="1"/>
    <col min="9486" max="9486" width="5.375" style="470" customWidth="1"/>
    <col min="9487" max="9487" width="6.125" style="470" customWidth="1"/>
    <col min="9488" max="9488" width="6.5" style="470" customWidth="1"/>
    <col min="9489" max="9489" width="6.625" style="470" customWidth="1"/>
    <col min="9490" max="9490" width="6.5" style="470" customWidth="1"/>
    <col min="9491" max="9491" width="9" style="470"/>
    <col min="9492" max="9492" width="8.125" style="470" customWidth="1"/>
    <col min="9493" max="9493" width="9.875" style="470" customWidth="1"/>
    <col min="9494" max="9494" width="5.125" style="470" customWidth="1"/>
    <col min="9495" max="9495" width="9.125" style="470" customWidth="1"/>
    <col min="9496" max="9496" width="5.125" style="470" customWidth="1"/>
    <col min="9497" max="9497" width="9.375" style="470" customWidth="1"/>
    <col min="9498" max="9498" width="17.5" style="470" customWidth="1"/>
    <col min="9499" max="9730" width="9" style="470"/>
    <col min="9731" max="9731" width="5.375" style="470" customWidth="1"/>
    <col min="9732" max="9732" width="14.625" style="470" customWidth="1"/>
    <col min="9733" max="9733" width="6.5" style="470" customWidth="1"/>
    <col min="9734" max="9734" width="7" style="470" customWidth="1"/>
    <col min="9735" max="9735" width="7.125" style="470" customWidth="1"/>
    <col min="9736" max="9736" width="7.875" style="470" customWidth="1"/>
    <col min="9737" max="9737" width="6.625" style="470" customWidth="1"/>
    <col min="9738" max="9738" width="5.5" style="470" customWidth="1"/>
    <col min="9739" max="9739" width="5" style="470" customWidth="1"/>
    <col min="9740" max="9740" width="6.625" style="470" customWidth="1"/>
    <col min="9741" max="9741" width="7" style="470" customWidth="1"/>
    <col min="9742" max="9742" width="5.375" style="470" customWidth="1"/>
    <col min="9743" max="9743" width="6.125" style="470" customWidth="1"/>
    <col min="9744" max="9744" width="6.5" style="470" customWidth="1"/>
    <col min="9745" max="9745" width="6.625" style="470" customWidth="1"/>
    <col min="9746" max="9746" width="6.5" style="470" customWidth="1"/>
    <col min="9747" max="9747" width="9" style="470"/>
    <col min="9748" max="9748" width="8.125" style="470" customWidth="1"/>
    <col min="9749" max="9749" width="9.875" style="470" customWidth="1"/>
    <col min="9750" max="9750" width="5.125" style="470" customWidth="1"/>
    <col min="9751" max="9751" width="9.125" style="470" customWidth="1"/>
    <col min="9752" max="9752" width="5.125" style="470" customWidth="1"/>
    <col min="9753" max="9753" width="9.375" style="470" customWidth="1"/>
    <col min="9754" max="9754" width="17.5" style="470" customWidth="1"/>
    <col min="9755" max="9986" width="9" style="470"/>
    <col min="9987" max="9987" width="5.375" style="470" customWidth="1"/>
    <col min="9988" max="9988" width="14.625" style="470" customWidth="1"/>
    <col min="9989" max="9989" width="6.5" style="470" customWidth="1"/>
    <col min="9990" max="9990" width="7" style="470" customWidth="1"/>
    <col min="9991" max="9991" width="7.125" style="470" customWidth="1"/>
    <col min="9992" max="9992" width="7.875" style="470" customWidth="1"/>
    <col min="9993" max="9993" width="6.625" style="470" customWidth="1"/>
    <col min="9994" max="9994" width="5.5" style="470" customWidth="1"/>
    <col min="9995" max="9995" width="5" style="470" customWidth="1"/>
    <col min="9996" max="9996" width="6.625" style="470" customWidth="1"/>
    <col min="9997" max="9997" width="7" style="470" customWidth="1"/>
    <col min="9998" max="9998" width="5.375" style="470" customWidth="1"/>
    <col min="9999" max="9999" width="6.125" style="470" customWidth="1"/>
    <col min="10000" max="10000" width="6.5" style="470" customWidth="1"/>
    <col min="10001" max="10001" width="6.625" style="470" customWidth="1"/>
    <col min="10002" max="10002" width="6.5" style="470" customWidth="1"/>
    <col min="10003" max="10003" width="9" style="470"/>
    <col min="10004" max="10004" width="8.125" style="470" customWidth="1"/>
    <col min="10005" max="10005" width="9.875" style="470" customWidth="1"/>
    <col min="10006" max="10006" width="5.125" style="470" customWidth="1"/>
    <col min="10007" max="10007" width="9.125" style="470" customWidth="1"/>
    <col min="10008" max="10008" width="5.125" style="470" customWidth="1"/>
    <col min="10009" max="10009" width="9.375" style="470" customWidth="1"/>
    <col min="10010" max="10010" width="17.5" style="470" customWidth="1"/>
    <col min="10011" max="10242" width="9" style="470"/>
    <col min="10243" max="10243" width="5.375" style="470" customWidth="1"/>
    <col min="10244" max="10244" width="14.625" style="470" customWidth="1"/>
    <col min="10245" max="10245" width="6.5" style="470" customWidth="1"/>
    <col min="10246" max="10246" width="7" style="470" customWidth="1"/>
    <col min="10247" max="10247" width="7.125" style="470" customWidth="1"/>
    <col min="10248" max="10248" width="7.875" style="470" customWidth="1"/>
    <col min="10249" max="10249" width="6.625" style="470" customWidth="1"/>
    <col min="10250" max="10250" width="5.5" style="470" customWidth="1"/>
    <col min="10251" max="10251" width="5" style="470" customWidth="1"/>
    <col min="10252" max="10252" width="6.625" style="470" customWidth="1"/>
    <col min="10253" max="10253" width="7" style="470" customWidth="1"/>
    <col min="10254" max="10254" width="5.375" style="470" customWidth="1"/>
    <col min="10255" max="10255" width="6.125" style="470" customWidth="1"/>
    <col min="10256" max="10256" width="6.5" style="470" customWidth="1"/>
    <col min="10257" max="10257" width="6.625" style="470" customWidth="1"/>
    <col min="10258" max="10258" width="6.5" style="470" customWidth="1"/>
    <col min="10259" max="10259" width="9" style="470"/>
    <col min="10260" max="10260" width="8.125" style="470" customWidth="1"/>
    <col min="10261" max="10261" width="9.875" style="470" customWidth="1"/>
    <col min="10262" max="10262" width="5.125" style="470" customWidth="1"/>
    <col min="10263" max="10263" width="9.125" style="470" customWidth="1"/>
    <col min="10264" max="10264" width="5.125" style="470" customWidth="1"/>
    <col min="10265" max="10265" width="9.375" style="470" customWidth="1"/>
    <col min="10266" max="10266" width="17.5" style="470" customWidth="1"/>
    <col min="10267" max="10498" width="9" style="470"/>
    <col min="10499" max="10499" width="5.375" style="470" customWidth="1"/>
    <col min="10500" max="10500" width="14.625" style="470" customWidth="1"/>
    <col min="10501" max="10501" width="6.5" style="470" customWidth="1"/>
    <col min="10502" max="10502" width="7" style="470" customWidth="1"/>
    <col min="10503" max="10503" width="7.125" style="470" customWidth="1"/>
    <col min="10504" max="10504" width="7.875" style="470" customWidth="1"/>
    <col min="10505" max="10505" width="6.625" style="470" customWidth="1"/>
    <col min="10506" max="10506" width="5.5" style="470" customWidth="1"/>
    <col min="10507" max="10507" width="5" style="470" customWidth="1"/>
    <col min="10508" max="10508" width="6.625" style="470" customWidth="1"/>
    <col min="10509" max="10509" width="7" style="470" customWidth="1"/>
    <col min="10510" max="10510" width="5.375" style="470" customWidth="1"/>
    <col min="10511" max="10511" width="6.125" style="470" customWidth="1"/>
    <col min="10512" max="10512" width="6.5" style="470" customWidth="1"/>
    <col min="10513" max="10513" width="6.625" style="470" customWidth="1"/>
    <col min="10514" max="10514" width="6.5" style="470" customWidth="1"/>
    <col min="10515" max="10515" width="9" style="470"/>
    <col min="10516" max="10516" width="8.125" style="470" customWidth="1"/>
    <col min="10517" max="10517" width="9.875" style="470" customWidth="1"/>
    <col min="10518" max="10518" width="5.125" style="470" customWidth="1"/>
    <col min="10519" max="10519" width="9.125" style="470" customWidth="1"/>
    <col min="10520" max="10520" width="5.125" style="470" customWidth="1"/>
    <col min="10521" max="10521" width="9.375" style="470" customWidth="1"/>
    <col min="10522" max="10522" width="17.5" style="470" customWidth="1"/>
    <col min="10523" max="10754" width="9" style="470"/>
    <col min="10755" max="10755" width="5.375" style="470" customWidth="1"/>
    <col min="10756" max="10756" width="14.625" style="470" customWidth="1"/>
    <col min="10757" max="10757" width="6.5" style="470" customWidth="1"/>
    <col min="10758" max="10758" width="7" style="470" customWidth="1"/>
    <col min="10759" max="10759" width="7.125" style="470" customWidth="1"/>
    <col min="10760" max="10760" width="7.875" style="470" customWidth="1"/>
    <col min="10761" max="10761" width="6.625" style="470" customWidth="1"/>
    <col min="10762" max="10762" width="5.5" style="470" customWidth="1"/>
    <col min="10763" max="10763" width="5" style="470" customWidth="1"/>
    <col min="10764" max="10764" width="6.625" style="470" customWidth="1"/>
    <col min="10765" max="10765" width="7" style="470" customWidth="1"/>
    <col min="10766" max="10766" width="5.375" style="470" customWidth="1"/>
    <col min="10767" max="10767" width="6.125" style="470" customWidth="1"/>
    <col min="10768" max="10768" width="6.5" style="470" customWidth="1"/>
    <col min="10769" max="10769" width="6.625" style="470" customWidth="1"/>
    <col min="10770" max="10770" width="6.5" style="470" customWidth="1"/>
    <col min="10771" max="10771" width="9" style="470"/>
    <col min="10772" max="10772" width="8.125" style="470" customWidth="1"/>
    <col min="10773" max="10773" width="9.875" style="470" customWidth="1"/>
    <col min="10774" max="10774" width="5.125" style="470" customWidth="1"/>
    <col min="10775" max="10775" width="9.125" style="470" customWidth="1"/>
    <col min="10776" max="10776" width="5.125" style="470" customWidth="1"/>
    <col min="10777" max="10777" width="9.375" style="470" customWidth="1"/>
    <col min="10778" max="10778" width="17.5" style="470" customWidth="1"/>
    <col min="10779" max="11010" width="9" style="470"/>
    <col min="11011" max="11011" width="5.375" style="470" customWidth="1"/>
    <col min="11012" max="11012" width="14.625" style="470" customWidth="1"/>
    <col min="11013" max="11013" width="6.5" style="470" customWidth="1"/>
    <col min="11014" max="11014" width="7" style="470" customWidth="1"/>
    <col min="11015" max="11015" width="7.125" style="470" customWidth="1"/>
    <col min="11016" max="11016" width="7.875" style="470" customWidth="1"/>
    <col min="11017" max="11017" width="6.625" style="470" customWidth="1"/>
    <col min="11018" max="11018" width="5.5" style="470" customWidth="1"/>
    <col min="11019" max="11019" width="5" style="470" customWidth="1"/>
    <col min="11020" max="11020" width="6.625" style="470" customWidth="1"/>
    <col min="11021" max="11021" width="7" style="470" customWidth="1"/>
    <col min="11022" max="11022" width="5.375" style="470" customWidth="1"/>
    <col min="11023" max="11023" width="6.125" style="470" customWidth="1"/>
    <col min="11024" max="11024" width="6.5" style="470" customWidth="1"/>
    <col min="11025" max="11025" width="6.625" style="470" customWidth="1"/>
    <col min="11026" max="11026" width="6.5" style="470" customWidth="1"/>
    <col min="11027" max="11027" width="9" style="470"/>
    <col min="11028" max="11028" width="8.125" style="470" customWidth="1"/>
    <col min="11029" max="11029" width="9.875" style="470" customWidth="1"/>
    <col min="11030" max="11030" width="5.125" style="470" customWidth="1"/>
    <col min="11031" max="11031" width="9.125" style="470" customWidth="1"/>
    <col min="11032" max="11032" width="5.125" style="470" customWidth="1"/>
    <col min="11033" max="11033" width="9.375" style="470" customWidth="1"/>
    <col min="11034" max="11034" width="17.5" style="470" customWidth="1"/>
    <col min="11035" max="11266" width="9" style="470"/>
    <col min="11267" max="11267" width="5.375" style="470" customWidth="1"/>
    <col min="11268" max="11268" width="14.625" style="470" customWidth="1"/>
    <col min="11269" max="11269" width="6.5" style="470" customWidth="1"/>
    <col min="11270" max="11270" width="7" style="470" customWidth="1"/>
    <col min="11271" max="11271" width="7.125" style="470" customWidth="1"/>
    <col min="11272" max="11272" width="7.875" style="470" customWidth="1"/>
    <col min="11273" max="11273" width="6.625" style="470" customWidth="1"/>
    <col min="11274" max="11274" width="5.5" style="470" customWidth="1"/>
    <col min="11275" max="11275" width="5" style="470" customWidth="1"/>
    <col min="11276" max="11276" width="6.625" style="470" customWidth="1"/>
    <col min="11277" max="11277" width="7" style="470" customWidth="1"/>
    <col min="11278" max="11278" width="5.375" style="470" customWidth="1"/>
    <col min="11279" max="11279" width="6.125" style="470" customWidth="1"/>
    <col min="11280" max="11280" width="6.5" style="470" customWidth="1"/>
    <col min="11281" max="11281" width="6.625" style="470" customWidth="1"/>
    <col min="11282" max="11282" width="6.5" style="470" customWidth="1"/>
    <col min="11283" max="11283" width="9" style="470"/>
    <col min="11284" max="11284" width="8.125" style="470" customWidth="1"/>
    <col min="11285" max="11285" width="9.875" style="470" customWidth="1"/>
    <col min="11286" max="11286" width="5.125" style="470" customWidth="1"/>
    <col min="11287" max="11287" width="9.125" style="470" customWidth="1"/>
    <col min="11288" max="11288" width="5.125" style="470" customWidth="1"/>
    <col min="11289" max="11289" width="9.375" style="470" customWidth="1"/>
    <col min="11290" max="11290" width="17.5" style="470" customWidth="1"/>
    <col min="11291" max="11522" width="9" style="470"/>
    <col min="11523" max="11523" width="5.375" style="470" customWidth="1"/>
    <col min="11524" max="11524" width="14.625" style="470" customWidth="1"/>
    <col min="11525" max="11525" width="6.5" style="470" customWidth="1"/>
    <col min="11526" max="11526" width="7" style="470" customWidth="1"/>
    <col min="11527" max="11527" width="7.125" style="470" customWidth="1"/>
    <col min="11528" max="11528" width="7.875" style="470" customWidth="1"/>
    <col min="11529" max="11529" width="6.625" style="470" customWidth="1"/>
    <col min="11530" max="11530" width="5.5" style="470" customWidth="1"/>
    <col min="11531" max="11531" width="5" style="470" customWidth="1"/>
    <col min="11532" max="11532" width="6.625" style="470" customWidth="1"/>
    <col min="11533" max="11533" width="7" style="470" customWidth="1"/>
    <col min="11534" max="11534" width="5.375" style="470" customWidth="1"/>
    <col min="11535" max="11535" width="6.125" style="470" customWidth="1"/>
    <col min="11536" max="11536" width="6.5" style="470" customWidth="1"/>
    <col min="11537" max="11537" width="6.625" style="470" customWidth="1"/>
    <col min="11538" max="11538" width="6.5" style="470" customWidth="1"/>
    <col min="11539" max="11539" width="9" style="470"/>
    <col min="11540" max="11540" width="8.125" style="470" customWidth="1"/>
    <col min="11541" max="11541" width="9.875" style="470" customWidth="1"/>
    <col min="11542" max="11542" width="5.125" style="470" customWidth="1"/>
    <col min="11543" max="11543" width="9.125" style="470" customWidth="1"/>
    <col min="11544" max="11544" width="5.125" style="470" customWidth="1"/>
    <col min="11545" max="11545" width="9.375" style="470" customWidth="1"/>
    <col min="11546" max="11546" width="17.5" style="470" customWidth="1"/>
    <col min="11547" max="11778" width="9" style="470"/>
    <col min="11779" max="11779" width="5.375" style="470" customWidth="1"/>
    <col min="11780" max="11780" width="14.625" style="470" customWidth="1"/>
    <col min="11781" max="11781" width="6.5" style="470" customWidth="1"/>
    <col min="11782" max="11782" width="7" style="470" customWidth="1"/>
    <col min="11783" max="11783" width="7.125" style="470" customWidth="1"/>
    <col min="11784" max="11784" width="7.875" style="470" customWidth="1"/>
    <col min="11785" max="11785" width="6.625" style="470" customWidth="1"/>
    <col min="11786" max="11786" width="5.5" style="470" customWidth="1"/>
    <col min="11787" max="11787" width="5" style="470" customWidth="1"/>
    <col min="11788" max="11788" width="6.625" style="470" customWidth="1"/>
    <col min="11789" max="11789" width="7" style="470" customWidth="1"/>
    <col min="11790" max="11790" width="5.375" style="470" customWidth="1"/>
    <col min="11791" max="11791" width="6.125" style="470" customWidth="1"/>
    <col min="11792" max="11792" width="6.5" style="470" customWidth="1"/>
    <col min="11793" max="11793" width="6.625" style="470" customWidth="1"/>
    <col min="11794" max="11794" width="6.5" style="470" customWidth="1"/>
    <col min="11795" max="11795" width="9" style="470"/>
    <col min="11796" max="11796" width="8.125" style="470" customWidth="1"/>
    <col min="11797" max="11797" width="9.875" style="470" customWidth="1"/>
    <col min="11798" max="11798" width="5.125" style="470" customWidth="1"/>
    <col min="11799" max="11799" width="9.125" style="470" customWidth="1"/>
    <col min="11800" max="11800" width="5.125" style="470" customWidth="1"/>
    <col min="11801" max="11801" width="9.375" style="470" customWidth="1"/>
    <col min="11802" max="11802" width="17.5" style="470" customWidth="1"/>
    <col min="11803" max="12034" width="9" style="470"/>
    <col min="12035" max="12035" width="5.375" style="470" customWidth="1"/>
    <col min="12036" max="12036" width="14.625" style="470" customWidth="1"/>
    <col min="12037" max="12037" width="6.5" style="470" customWidth="1"/>
    <col min="12038" max="12038" width="7" style="470" customWidth="1"/>
    <col min="12039" max="12039" width="7.125" style="470" customWidth="1"/>
    <col min="12040" max="12040" width="7.875" style="470" customWidth="1"/>
    <col min="12041" max="12041" width="6.625" style="470" customWidth="1"/>
    <col min="12042" max="12042" width="5.5" style="470" customWidth="1"/>
    <col min="12043" max="12043" width="5" style="470" customWidth="1"/>
    <col min="12044" max="12044" width="6.625" style="470" customWidth="1"/>
    <col min="12045" max="12045" width="7" style="470" customWidth="1"/>
    <col min="12046" max="12046" width="5.375" style="470" customWidth="1"/>
    <col min="12047" max="12047" width="6.125" style="470" customWidth="1"/>
    <col min="12048" max="12048" width="6.5" style="470" customWidth="1"/>
    <col min="12049" max="12049" width="6.625" style="470" customWidth="1"/>
    <col min="12050" max="12050" width="6.5" style="470" customWidth="1"/>
    <col min="12051" max="12051" width="9" style="470"/>
    <col min="12052" max="12052" width="8.125" style="470" customWidth="1"/>
    <col min="12053" max="12053" width="9.875" style="470" customWidth="1"/>
    <col min="12054" max="12054" width="5.125" style="470" customWidth="1"/>
    <col min="12055" max="12055" width="9.125" style="470" customWidth="1"/>
    <col min="12056" max="12056" width="5.125" style="470" customWidth="1"/>
    <col min="12057" max="12057" width="9.375" style="470" customWidth="1"/>
    <col min="12058" max="12058" width="17.5" style="470" customWidth="1"/>
    <col min="12059" max="12290" width="9" style="470"/>
    <col min="12291" max="12291" width="5.375" style="470" customWidth="1"/>
    <col min="12292" max="12292" width="14.625" style="470" customWidth="1"/>
    <col min="12293" max="12293" width="6.5" style="470" customWidth="1"/>
    <col min="12294" max="12294" width="7" style="470" customWidth="1"/>
    <col min="12295" max="12295" width="7.125" style="470" customWidth="1"/>
    <col min="12296" max="12296" width="7.875" style="470" customWidth="1"/>
    <col min="12297" max="12297" width="6.625" style="470" customWidth="1"/>
    <col min="12298" max="12298" width="5.5" style="470" customWidth="1"/>
    <col min="12299" max="12299" width="5" style="470" customWidth="1"/>
    <col min="12300" max="12300" width="6.625" style="470" customWidth="1"/>
    <col min="12301" max="12301" width="7" style="470" customWidth="1"/>
    <col min="12302" max="12302" width="5.375" style="470" customWidth="1"/>
    <col min="12303" max="12303" width="6.125" style="470" customWidth="1"/>
    <col min="12304" max="12304" width="6.5" style="470" customWidth="1"/>
    <col min="12305" max="12305" width="6.625" style="470" customWidth="1"/>
    <col min="12306" max="12306" width="6.5" style="470" customWidth="1"/>
    <col min="12307" max="12307" width="9" style="470"/>
    <col min="12308" max="12308" width="8.125" style="470" customWidth="1"/>
    <col min="12309" max="12309" width="9.875" style="470" customWidth="1"/>
    <col min="12310" max="12310" width="5.125" style="470" customWidth="1"/>
    <col min="12311" max="12311" width="9.125" style="470" customWidth="1"/>
    <col min="12312" max="12312" width="5.125" style="470" customWidth="1"/>
    <col min="12313" max="12313" width="9.375" style="470" customWidth="1"/>
    <col min="12314" max="12314" width="17.5" style="470" customWidth="1"/>
    <col min="12315" max="12546" width="9" style="470"/>
    <col min="12547" max="12547" width="5.375" style="470" customWidth="1"/>
    <col min="12548" max="12548" width="14.625" style="470" customWidth="1"/>
    <col min="12549" max="12549" width="6.5" style="470" customWidth="1"/>
    <col min="12550" max="12550" width="7" style="470" customWidth="1"/>
    <col min="12551" max="12551" width="7.125" style="470" customWidth="1"/>
    <col min="12552" max="12552" width="7.875" style="470" customWidth="1"/>
    <col min="12553" max="12553" width="6.625" style="470" customWidth="1"/>
    <col min="12554" max="12554" width="5.5" style="470" customWidth="1"/>
    <col min="12555" max="12555" width="5" style="470" customWidth="1"/>
    <col min="12556" max="12556" width="6.625" style="470" customWidth="1"/>
    <col min="12557" max="12557" width="7" style="470" customWidth="1"/>
    <col min="12558" max="12558" width="5.375" style="470" customWidth="1"/>
    <col min="12559" max="12559" width="6.125" style="470" customWidth="1"/>
    <col min="12560" max="12560" width="6.5" style="470" customWidth="1"/>
    <col min="12561" max="12561" width="6.625" style="470" customWidth="1"/>
    <col min="12562" max="12562" width="6.5" style="470" customWidth="1"/>
    <col min="12563" max="12563" width="9" style="470"/>
    <col min="12564" max="12564" width="8.125" style="470" customWidth="1"/>
    <col min="12565" max="12565" width="9.875" style="470" customWidth="1"/>
    <col min="12566" max="12566" width="5.125" style="470" customWidth="1"/>
    <col min="12567" max="12567" width="9.125" style="470" customWidth="1"/>
    <col min="12568" max="12568" width="5.125" style="470" customWidth="1"/>
    <col min="12569" max="12569" width="9.375" style="470" customWidth="1"/>
    <col min="12570" max="12570" width="17.5" style="470" customWidth="1"/>
    <col min="12571" max="12802" width="9" style="470"/>
    <col min="12803" max="12803" width="5.375" style="470" customWidth="1"/>
    <col min="12804" max="12804" width="14.625" style="470" customWidth="1"/>
    <col min="12805" max="12805" width="6.5" style="470" customWidth="1"/>
    <col min="12806" max="12806" width="7" style="470" customWidth="1"/>
    <col min="12807" max="12807" width="7.125" style="470" customWidth="1"/>
    <col min="12808" max="12808" width="7.875" style="470" customWidth="1"/>
    <col min="12809" max="12809" width="6.625" style="470" customWidth="1"/>
    <col min="12810" max="12810" width="5.5" style="470" customWidth="1"/>
    <col min="12811" max="12811" width="5" style="470" customWidth="1"/>
    <col min="12812" max="12812" width="6.625" style="470" customWidth="1"/>
    <col min="12813" max="12813" width="7" style="470" customWidth="1"/>
    <col min="12814" max="12814" width="5.375" style="470" customWidth="1"/>
    <col min="12815" max="12815" width="6.125" style="470" customWidth="1"/>
    <col min="12816" max="12816" width="6.5" style="470" customWidth="1"/>
    <col min="12817" max="12817" width="6.625" style="470" customWidth="1"/>
    <col min="12818" max="12818" width="6.5" style="470" customWidth="1"/>
    <col min="12819" max="12819" width="9" style="470"/>
    <col min="12820" max="12820" width="8.125" style="470" customWidth="1"/>
    <col min="12821" max="12821" width="9.875" style="470" customWidth="1"/>
    <col min="12822" max="12822" width="5.125" style="470" customWidth="1"/>
    <col min="12823" max="12823" width="9.125" style="470" customWidth="1"/>
    <col min="12824" max="12824" width="5.125" style="470" customWidth="1"/>
    <col min="12825" max="12825" width="9.375" style="470" customWidth="1"/>
    <col min="12826" max="12826" width="17.5" style="470" customWidth="1"/>
    <col min="12827" max="13058" width="9" style="470"/>
    <col min="13059" max="13059" width="5.375" style="470" customWidth="1"/>
    <col min="13060" max="13060" width="14.625" style="470" customWidth="1"/>
    <col min="13061" max="13061" width="6.5" style="470" customWidth="1"/>
    <col min="13062" max="13062" width="7" style="470" customWidth="1"/>
    <col min="13063" max="13063" width="7.125" style="470" customWidth="1"/>
    <col min="13064" max="13064" width="7.875" style="470" customWidth="1"/>
    <col min="13065" max="13065" width="6.625" style="470" customWidth="1"/>
    <col min="13066" max="13066" width="5.5" style="470" customWidth="1"/>
    <col min="13067" max="13067" width="5" style="470" customWidth="1"/>
    <col min="13068" max="13068" width="6.625" style="470" customWidth="1"/>
    <col min="13069" max="13069" width="7" style="470" customWidth="1"/>
    <col min="13070" max="13070" width="5.375" style="470" customWidth="1"/>
    <col min="13071" max="13071" width="6.125" style="470" customWidth="1"/>
    <col min="13072" max="13072" width="6.5" style="470" customWidth="1"/>
    <col min="13073" max="13073" width="6.625" style="470" customWidth="1"/>
    <col min="13074" max="13074" width="6.5" style="470" customWidth="1"/>
    <col min="13075" max="13075" width="9" style="470"/>
    <col min="13076" max="13076" width="8.125" style="470" customWidth="1"/>
    <col min="13077" max="13077" width="9.875" style="470" customWidth="1"/>
    <col min="13078" max="13078" width="5.125" style="470" customWidth="1"/>
    <col min="13079" max="13079" width="9.125" style="470" customWidth="1"/>
    <col min="13080" max="13080" width="5.125" style="470" customWidth="1"/>
    <col min="13081" max="13081" width="9.375" style="470" customWidth="1"/>
    <col min="13082" max="13082" width="17.5" style="470" customWidth="1"/>
    <col min="13083" max="13314" width="9" style="470"/>
    <col min="13315" max="13315" width="5.375" style="470" customWidth="1"/>
    <col min="13316" max="13316" width="14.625" style="470" customWidth="1"/>
    <col min="13317" max="13317" width="6.5" style="470" customWidth="1"/>
    <col min="13318" max="13318" width="7" style="470" customWidth="1"/>
    <col min="13319" max="13319" width="7.125" style="470" customWidth="1"/>
    <col min="13320" max="13320" width="7.875" style="470" customWidth="1"/>
    <col min="13321" max="13321" width="6.625" style="470" customWidth="1"/>
    <col min="13322" max="13322" width="5.5" style="470" customWidth="1"/>
    <col min="13323" max="13323" width="5" style="470" customWidth="1"/>
    <col min="13324" max="13324" width="6.625" style="470" customWidth="1"/>
    <col min="13325" max="13325" width="7" style="470" customWidth="1"/>
    <col min="13326" max="13326" width="5.375" style="470" customWidth="1"/>
    <col min="13327" max="13327" width="6.125" style="470" customWidth="1"/>
    <col min="13328" max="13328" width="6.5" style="470" customWidth="1"/>
    <col min="13329" max="13329" width="6.625" style="470" customWidth="1"/>
    <col min="13330" max="13330" width="6.5" style="470" customWidth="1"/>
    <col min="13331" max="13331" width="9" style="470"/>
    <col min="13332" max="13332" width="8.125" style="470" customWidth="1"/>
    <col min="13333" max="13333" width="9.875" style="470" customWidth="1"/>
    <col min="13334" max="13334" width="5.125" style="470" customWidth="1"/>
    <col min="13335" max="13335" width="9.125" style="470" customWidth="1"/>
    <col min="13336" max="13336" width="5.125" style="470" customWidth="1"/>
    <col min="13337" max="13337" width="9.375" style="470" customWidth="1"/>
    <col min="13338" max="13338" width="17.5" style="470" customWidth="1"/>
    <col min="13339" max="13570" width="9" style="470"/>
    <col min="13571" max="13571" width="5.375" style="470" customWidth="1"/>
    <col min="13572" max="13572" width="14.625" style="470" customWidth="1"/>
    <col min="13573" max="13573" width="6.5" style="470" customWidth="1"/>
    <col min="13574" max="13574" width="7" style="470" customWidth="1"/>
    <col min="13575" max="13575" width="7.125" style="470" customWidth="1"/>
    <col min="13576" max="13576" width="7.875" style="470" customWidth="1"/>
    <col min="13577" max="13577" width="6.625" style="470" customWidth="1"/>
    <col min="13578" max="13578" width="5.5" style="470" customWidth="1"/>
    <col min="13579" max="13579" width="5" style="470" customWidth="1"/>
    <col min="13580" max="13580" width="6.625" style="470" customWidth="1"/>
    <col min="13581" max="13581" width="7" style="470" customWidth="1"/>
    <col min="13582" max="13582" width="5.375" style="470" customWidth="1"/>
    <col min="13583" max="13583" width="6.125" style="470" customWidth="1"/>
    <col min="13584" max="13584" width="6.5" style="470" customWidth="1"/>
    <col min="13585" max="13585" width="6.625" style="470" customWidth="1"/>
    <col min="13586" max="13586" width="6.5" style="470" customWidth="1"/>
    <col min="13587" max="13587" width="9" style="470"/>
    <col min="13588" max="13588" width="8.125" style="470" customWidth="1"/>
    <col min="13589" max="13589" width="9.875" style="470" customWidth="1"/>
    <col min="13590" max="13590" width="5.125" style="470" customWidth="1"/>
    <col min="13591" max="13591" width="9.125" style="470" customWidth="1"/>
    <col min="13592" max="13592" width="5.125" style="470" customWidth="1"/>
    <col min="13593" max="13593" width="9.375" style="470" customWidth="1"/>
    <col min="13594" max="13594" width="17.5" style="470" customWidth="1"/>
    <col min="13595" max="13826" width="9" style="470"/>
    <col min="13827" max="13827" width="5.375" style="470" customWidth="1"/>
    <col min="13828" max="13828" width="14.625" style="470" customWidth="1"/>
    <col min="13829" max="13829" width="6.5" style="470" customWidth="1"/>
    <col min="13830" max="13830" width="7" style="470" customWidth="1"/>
    <col min="13831" max="13831" width="7.125" style="470" customWidth="1"/>
    <col min="13832" max="13832" width="7.875" style="470" customWidth="1"/>
    <col min="13833" max="13833" width="6.625" style="470" customWidth="1"/>
    <col min="13834" max="13834" width="5.5" style="470" customWidth="1"/>
    <col min="13835" max="13835" width="5" style="470" customWidth="1"/>
    <col min="13836" max="13836" width="6.625" style="470" customWidth="1"/>
    <col min="13837" max="13837" width="7" style="470" customWidth="1"/>
    <col min="13838" max="13838" width="5.375" style="470" customWidth="1"/>
    <col min="13839" max="13839" width="6.125" style="470" customWidth="1"/>
    <col min="13840" max="13840" width="6.5" style="470" customWidth="1"/>
    <col min="13841" max="13841" width="6.625" style="470" customWidth="1"/>
    <col min="13842" max="13842" width="6.5" style="470" customWidth="1"/>
    <col min="13843" max="13843" width="9" style="470"/>
    <col min="13844" max="13844" width="8.125" style="470" customWidth="1"/>
    <col min="13845" max="13845" width="9.875" style="470" customWidth="1"/>
    <col min="13846" max="13846" width="5.125" style="470" customWidth="1"/>
    <col min="13847" max="13847" width="9.125" style="470" customWidth="1"/>
    <col min="13848" max="13848" width="5.125" style="470" customWidth="1"/>
    <col min="13849" max="13849" width="9.375" style="470" customWidth="1"/>
    <col min="13850" max="13850" width="17.5" style="470" customWidth="1"/>
    <col min="13851" max="14082" width="9" style="470"/>
    <col min="14083" max="14083" width="5.375" style="470" customWidth="1"/>
    <col min="14084" max="14084" width="14.625" style="470" customWidth="1"/>
    <col min="14085" max="14085" width="6.5" style="470" customWidth="1"/>
    <col min="14086" max="14086" width="7" style="470" customWidth="1"/>
    <col min="14087" max="14087" width="7.125" style="470" customWidth="1"/>
    <col min="14088" max="14088" width="7.875" style="470" customWidth="1"/>
    <col min="14089" max="14089" width="6.625" style="470" customWidth="1"/>
    <col min="14090" max="14090" width="5.5" style="470" customWidth="1"/>
    <col min="14091" max="14091" width="5" style="470" customWidth="1"/>
    <col min="14092" max="14092" width="6.625" style="470" customWidth="1"/>
    <col min="14093" max="14093" width="7" style="470" customWidth="1"/>
    <col min="14094" max="14094" width="5.375" style="470" customWidth="1"/>
    <col min="14095" max="14095" width="6.125" style="470" customWidth="1"/>
    <col min="14096" max="14096" width="6.5" style="470" customWidth="1"/>
    <col min="14097" max="14097" width="6.625" style="470" customWidth="1"/>
    <col min="14098" max="14098" width="6.5" style="470" customWidth="1"/>
    <col min="14099" max="14099" width="9" style="470"/>
    <col min="14100" max="14100" width="8.125" style="470" customWidth="1"/>
    <col min="14101" max="14101" width="9.875" style="470" customWidth="1"/>
    <col min="14102" max="14102" width="5.125" style="470" customWidth="1"/>
    <col min="14103" max="14103" width="9.125" style="470" customWidth="1"/>
    <col min="14104" max="14104" width="5.125" style="470" customWidth="1"/>
    <col min="14105" max="14105" width="9.375" style="470" customWidth="1"/>
    <col min="14106" max="14106" width="17.5" style="470" customWidth="1"/>
    <col min="14107" max="14338" width="9" style="470"/>
    <col min="14339" max="14339" width="5.375" style="470" customWidth="1"/>
    <col min="14340" max="14340" width="14.625" style="470" customWidth="1"/>
    <col min="14341" max="14341" width="6.5" style="470" customWidth="1"/>
    <col min="14342" max="14342" width="7" style="470" customWidth="1"/>
    <col min="14343" max="14343" width="7.125" style="470" customWidth="1"/>
    <col min="14344" max="14344" width="7.875" style="470" customWidth="1"/>
    <col min="14345" max="14345" width="6.625" style="470" customWidth="1"/>
    <col min="14346" max="14346" width="5.5" style="470" customWidth="1"/>
    <col min="14347" max="14347" width="5" style="470" customWidth="1"/>
    <col min="14348" max="14348" width="6.625" style="470" customWidth="1"/>
    <col min="14349" max="14349" width="7" style="470" customWidth="1"/>
    <col min="14350" max="14350" width="5.375" style="470" customWidth="1"/>
    <col min="14351" max="14351" width="6.125" style="470" customWidth="1"/>
    <col min="14352" max="14352" width="6.5" style="470" customWidth="1"/>
    <col min="14353" max="14353" width="6.625" style="470" customWidth="1"/>
    <col min="14354" max="14354" width="6.5" style="470" customWidth="1"/>
    <col min="14355" max="14355" width="9" style="470"/>
    <col min="14356" max="14356" width="8.125" style="470" customWidth="1"/>
    <col min="14357" max="14357" width="9.875" style="470" customWidth="1"/>
    <col min="14358" max="14358" width="5.125" style="470" customWidth="1"/>
    <col min="14359" max="14359" width="9.125" style="470" customWidth="1"/>
    <col min="14360" max="14360" width="5.125" style="470" customWidth="1"/>
    <col min="14361" max="14361" width="9.375" style="470" customWidth="1"/>
    <col min="14362" max="14362" width="17.5" style="470" customWidth="1"/>
    <col min="14363" max="14594" width="9" style="470"/>
    <col min="14595" max="14595" width="5.375" style="470" customWidth="1"/>
    <col min="14596" max="14596" width="14.625" style="470" customWidth="1"/>
    <col min="14597" max="14597" width="6.5" style="470" customWidth="1"/>
    <col min="14598" max="14598" width="7" style="470" customWidth="1"/>
    <col min="14599" max="14599" width="7.125" style="470" customWidth="1"/>
    <col min="14600" max="14600" width="7.875" style="470" customWidth="1"/>
    <col min="14601" max="14601" width="6.625" style="470" customWidth="1"/>
    <col min="14602" max="14602" width="5.5" style="470" customWidth="1"/>
    <col min="14603" max="14603" width="5" style="470" customWidth="1"/>
    <col min="14604" max="14604" width="6.625" style="470" customWidth="1"/>
    <col min="14605" max="14605" width="7" style="470" customWidth="1"/>
    <col min="14606" max="14606" width="5.375" style="470" customWidth="1"/>
    <col min="14607" max="14607" width="6.125" style="470" customWidth="1"/>
    <col min="14608" max="14608" width="6.5" style="470" customWidth="1"/>
    <col min="14609" max="14609" width="6.625" style="470" customWidth="1"/>
    <col min="14610" max="14610" width="6.5" style="470" customWidth="1"/>
    <col min="14611" max="14611" width="9" style="470"/>
    <col min="14612" max="14612" width="8.125" style="470" customWidth="1"/>
    <col min="14613" max="14613" width="9.875" style="470" customWidth="1"/>
    <col min="14614" max="14614" width="5.125" style="470" customWidth="1"/>
    <col min="14615" max="14615" width="9.125" style="470" customWidth="1"/>
    <col min="14616" max="14616" width="5.125" style="470" customWidth="1"/>
    <col min="14617" max="14617" width="9.375" style="470" customWidth="1"/>
    <col min="14618" max="14618" width="17.5" style="470" customWidth="1"/>
    <col min="14619" max="14850" width="9" style="470"/>
    <col min="14851" max="14851" width="5.375" style="470" customWidth="1"/>
    <col min="14852" max="14852" width="14.625" style="470" customWidth="1"/>
    <col min="14853" max="14853" width="6.5" style="470" customWidth="1"/>
    <col min="14854" max="14854" width="7" style="470" customWidth="1"/>
    <col min="14855" max="14855" width="7.125" style="470" customWidth="1"/>
    <col min="14856" max="14856" width="7.875" style="470" customWidth="1"/>
    <col min="14857" max="14857" width="6.625" style="470" customWidth="1"/>
    <col min="14858" max="14858" width="5.5" style="470" customWidth="1"/>
    <col min="14859" max="14859" width="5" style="470" customWidth="1"/>
    <col min="14860" max="14860" width="6.625" style="470" customWidth="1"/>
    <col min="14861" max="14861" width="7" style="470" customWidth="1"/>
    <col min="14862" max="14862" width="5.375" style="470" customWidth="1"/>
    <col min="14863" max="14863" width="6.125" style="470" customWidth="1"/>
    <col min="14864" max="14864" width="6.5" style="470" customWidth="1"/>
    <col min="14865" max="14865" width="6.625" style="470" customWidth="1"/>
    <col min="14866" max="14866" width="6.5" style="470" customWidth="1"/>
    <col min="14867" max="14867" width="9" style="470"/>
    <col min="14868" max="14868" width="8.125" style="470" customWidth="1"/>
    <col min="14869" max="14869" width="9.875" style="470" customWidth="1"/>
    <col min="14870" max="14870" width="5.125" style="470" customWidth="1"/>
    <col min="14871" max="14871" width="9.125" style="470" customWidth="1"/>
    <col min="14872" max="14872" width="5.125" style="470" customWidth="1"/>
    <col min="14873" max="14873" width="9.375" style="470" customWidth="1"/>
    <col min="14874" max="14874" width="17.5" style="470" customWidth="1"/>
    <col min="14875" max="15106" width="9" style="470"/>
    <col min="15107" max="15107" width="5.375" style="470" customWidth="1"/>
    <col min="15108" max="15108" width="14.625" style="470" customWidth="1"/>
    <col min="15109" max="15109" width="6.5" style="470" customWidth="1"/>
    <col min="15110" max="15110" width="7" style="470" customWidth="1"/>
    <col min="15111" max="15111" width="7.125" style="470" customWidth="1"/>
    <col min="15112" max="15112" width="7.875" style="470" customWidth="1"/>
    <col min="15113" max="15113" width="6.625" style="470" customWidth="1"/>
    <col min="15114" max="15114" width="5.5" style="470" customWidth="1"/>
    <col min="15115" max="15115" width="5" style="470" customWidth="1"/>
    <col min="15116" max="15116" width="6.625" style="470" customWidth="1"/>
    <col min="15117" max="15117" width="7" style="470" customWidth="1"/>
    <col min="15118" max="15118" width="5.375" style="470" customWidth="1"/>
    <col min="15119" max="15119" width="6.125" style="470" customWidth="1"/>
    <col min="15120" max="15120" width="6.5" style="470" customWidth="1"/>
    <col min="15121" max="15121" width="6.625" style="470" customWidth="1"/>
    <col min="15122" max="15122" width="6.5" style="470" customWidth="1"/>
    <col min="15123" max="15123" width="9" style="470"/>
    <col min="15124" max="15124" width="8.125" style="470" customWidth="1"/>
    <col min="15125" max="15125" width="9.875" style="470" customWidth="1"/>
    <col min="15126" max="15126" width="5.125" style="470" customWidth="1"/>
    <col min="15127" max="15127" width="9.125" style="470" customWidth="1"/>
    <col min="15128" max="15128" width="5.125" style="470" customWidth="1"/>
    <col min="15129" max="15129" width="9.375" style="470" customWidth="1"/>
    <col min="15130" max="15130" width="17.5" style="470" customWidth="1"/>
    <col min="15131" max="15362" width="9" style="470"/>
    <col min="15363" max="15363" width="5.375" style="470" customWidth="1"/>
    <col min="15364" max="15364" width="14.625" style="470" customWidth="1"/>
    <col min="15365" max="15365" width="6.5" style="470" customWidth="1"/>
    <col min="15366" max="15366" width="7" style="470" customWidth="1"/>
    <col min="15367" max="15367" width="7.125" style="470" customWidth="1"/>
    <col min="15368" max="15368" width="7.875" style="470" customWidth="1"/>
    <col min="15369" max="15369" width="6.625" style="470" customWidth="1"/>
    <col min="15370" max="15370" width="5.5" style="470" customWidth="1"/>
    <col min="15371" max="15371" width="5" style="470" customWidth="1"/>
    <col min="15372" max="15372" width="6.625" style="470" customWidth="1"/>
    <col min="15373" max="15373" width="7" style="470" customWidth="1"/>
    <col min="15374" max="15374" width="5.375" style="470" customWidth="1"/>
    <col min="15375" max="15375" width="6.125" style="470" customWidth="1"/>
    <col min="15376" max="15376" width="6.5" style="470" customWidth="1"/>
    <col min="15377" max="15377" width="6.625" style="470" customWidth="1"/>
    <col min="15378" max="15378" width="6.5" style="470" customWidth="1"/>
    <col min="15379" max="15379" width="9" style="470"/>
    <col min="15380" max="15380" width="8.125" style="470" customWidth="1"/>
    <col min="15381" max="15381" width="9.875" style="470" customWidth="1"/>
    <col min="15382" max="15382" width="5.125" style="470" customWidth="1"/>
    <col min="15383" max="15383" width="9.125" style="470" customWidth="1"/>
    <col min="15384" max="15384" width="5.125" style="470" customWidth="1"/>
    <col min="15385" max="15385" width="9.375" style="470" customWidth="1"/>
    <col min="15386" max="15386" width="17.5" style="470" customWidth="1"/>
    <col min="15387" max="15618" width="9" style="470"/>
    <col min="15619" max="15619" width="5.375" style="470" customWidth="1"/>
    <col min="15620" max="15620" width="14.625" style="470" customWidth="1"/>
    <col min="15621" max="15621" width="6.5" style="470" customWidth="1"/>
    <col min="15622" max="15622" width="7" style="470" customWidth="1"/>
    <col min="15623" max="15623" width="7.125" style="470" customWidth="1"/>
    <col min="15624" max="15624" width="7.875" style="470" customWidth="1"/>
    <col min="15625" max="15625" width="6.625" style="470" customWidth="1"/>
    <col min="15626" max="15626" width="5.5" style="470" customWidth="1"/>
    <col min="15627" max="15627" width="5" style="470" customWidth="1"/>
    <col min="15628" max="15628" width="6.625" style="470" customWidth="1"/>
    <col min="15629" max="15629" width="7" style="470" customWidth="1"/>
    <col min="15630" max="15630" width="5.375" style="470" customWidth="1"/>
    <col min="15631" max="15631" width="6.125" style="470" customWidth="1"/>
    <col min="15632" max="15632" width="6.5" style="470" customWidth="1"/>
    <col min="15633" max="15633" width="6.625" style="470" customWidth="1"/>
    <col min="15634" max="15634" width="6.5" style="470" customWidth="1"/>
    <col min="15635" max="15635" width="9" style="470"/>
    <col min="15636" max="15636" width="8.125" style="470" customWidth="1"/>
    <col min="15637" max="15637" width="9.875" style="470" customWidth="1"/>
    <col min="15638" max="15638" width="5.125" style="470" customWidth="1"/>
    <col min="15639" max="15639" width="9.125" style="470" customWidth="1"/>
    <col min="15640" max="15640" width="5.125" style="470" customWidth="1"/>
    <col min="15641" max="15641" width="9.375" style="470" customWidth="1"/>
    <col min="15642" max="15642" width="17.5" style="470" customWidth="1"/>
    <col min="15643" max="15874" width="9" style="470"/>
    <col min="15875" max="15875" width="5.375" style="470" customWidth="1"/>
    <col min="15876" max="15876" width="14.625" style="470" customWidth="1"/>
    <col min="15877" max="15877" width="6.5" style="470" customWidth="1"/>
    <col min="15878" max="15878" width="7" style="470" customWidth="1"/>
    <col min="15879" max="15879" width="7.125" style="470" customWidth="1"/>
    <col min="15880" max="15880" width="7.875" style="470" customWidth="1"/>
    <col min="15881" max="15881" width="6.625" style="470" customWidth="1"/>
    <col min="15882" max="15882" width="5.5" style="470" customWidth="1"/>
    <col min="15883" max="15883" width="5" style="470" customWidth="1"/>
    <col min="15884" max="15884" width="6.625" style="470" customWidth="1"/>
    <col min="15885" max="15885" width="7" style="470" customWidth="1"/>
    <col min="15886" max="15886" width="5.375" style="470" customWidth="1"/>
    <col min="15887" max="15887" width="6.125" style="470" customWidth="1"/>
    <col min="15888" max="15888" width="6.5" style="470" customWidth="1"/>
    <col min="15889" max="15889" width="6.625" style="470" customWidth="1"/>
    <col min="15890" max="15890" width="6.5" style="470" customWidth="1"/>
    <col min="15891" max="15891" width="9" style="470"/>
    <col min="15892" max="15892" width="8.125" style="470" customWidth="1"/>
    <col min="15893" max="15893" width="9.875" style="470" customWidth="1"/>
    <col min="15894" max="15894" width="5.125" style="470" customWidth="1"/>
    <col min="15895" max="15895" width="9.125" style="470" customWidth="1"/>
    <col min="15896" max="15896" width="5.125" style="470" customWidth="1"/>
    <col min="15897" max="15897" width="9.375" style="470" customWidth="1"/>
    <col min="15898" max="15898" width="17.5" style="470" customWidth="1"/>
    <col min="15899" max="16130" width="9" style="470"/>
    <col min="16131" max="16131" width="5.375" style="470" customWidth="1"/>
    <col min="16132" max="16132" width="14.625" style="470" customWidth="1"/>
    <col min="16133" max="16133" width="6.5" style="470" customWidth="1"/>
    <col min="16134" max="16134" width="7" style="470" customWidth="1"/>
    <col min="16135" max="16135" width="7.125" style="470" customWidth="1"/>
    <col min="16136" max="16136" width="7.875" style="470" customWidth="1"/>
    <col min="16137" max="16137" width="6.625" style="470" customWidth="1"/>
    <col min="16138" max="16138" width="5.5" style="470" customWidth="1"/>
    <col min="16139" max="16139" width="5" style="470" customWidth="1"/>
    <col min="16140" max="16140" width="6.625" style="470" customWidth="1"/>
    <col min="16141" max="16141" width="7" style="470" customWidth="1"/>
    <col min="16142" max="16142" width="5.375" style="470" customWidth="1"/>
    <col min="16143" max="16143" width="6.125" style="470" customWidth="1"/>
    <col min="16144" max="16144" width="6.5" style="470" customWidth="1"/>
    <col min="16145" max="16145" width="6.625" style="470" customWidth="1"/>
    <col min="16146" max="16146" width="6.5" style="470" customWidth="1"/>
    <col min="16147" max="16147" width="9" style="470"/>
    <col min="16148" max="16148" width="8.125" style="470" customWidth="1"/>
    <col min="16149" max="16149" width="9.875" style="470" customWidth="1"/>
    <col min="16150" max="16150" width="5.125" style="470" customWidth="1"/>
    <col min="16151" max="16151" width="9.125" style="470" customWidth="1"/>
    <col min="16152" max="16152" width="5.125" style="470" customWidth="1"/>
    <col min="16153" max="16153" width="9.375" style="470" customWidth="1"/>
    <col min="16154" max="16154" width="17.5" style="470" customWidth="1"/>
    <col min="16155" max="16384" width="9" style="470"/>
  </cols>
  <sheetData>
    <row r="2" ht="23.25" customHeight="1" spans="1:26">
      <c r="A2" s="473" t="s">
        <v>2215</v>
      </c>
      <c r="B2" s="473"/>
      <c r="C2" s="473"/>
      <c r="D2" s="473"/>
      <c r="E2" s="473"/>
      <c r="F2" s="473"/>
      <c r="G2" s="473"/>
      <c r="H2" s="473"/>
      <c r="I2" s="473"/>
      <c r="J2" s="473"/>
      <c r="K2" s="473"/>
      <c r="L2" s="473"/>
      <c r="M2" s="473"/>
      <c r="N2" s="473"/>
      <c r="O2" s="473"/>
      <c r="P2" s="473"/>
      <c r="Q2" s="473"/>
      <c r="R2" s="473"/>
      <c r="S2" s="473"/>
      <c r="T2" s="473"/>
      <c r="U2" s="473"/>
      <c r="V2" s="473"/>
      <c r="W2" s="473"/>
      <c r="X2" s="473"/>
      <c r="Y2" s="473"/>
      <c r="Z2" s="473"/>
    </row>
    <row r="3" ht="16.7" customHeight="1" spans="1:26">
      <c r="A3" s="474" t="s">
        <v>516</v>
      </c>
      <c r="B3" s="474"/>
      <c r="C3" s="474"/>
      <c r="D3" s="474"/>
      <c r="E3" s="474"/>
      <c r="F3" s="474"/>
      <c r="G3" s="474"/>
      <c r="H3" s="474"/>
      <c r="I3" s="474"/>
      <c r="J3" s="474"/>
      <c r="K3" s="474"/>
      <c r="L3" s="474"/>
      <c r="M3" s="474"/>
      <c r="N3" s="474"/>
      <c r="O3" s="474"/>
      <c r="P3" s="474"/>
      <c r="Q3" s="474"/>
      <c r="R3" s="474"/>
      <c r="S3" s="474"/>
      <c r="T3" s="474"/>
      <c r="U3" s="474"/>
      <c r="V3" s="474"/>
      <c r="W3" s="474"/>
      <c r="X3" s="474"/>
      <c r="Y3" s="474"/>
      <c r="Z3" s="474"/>
    </row>
    <row r="4" ht="16.7" customHeight="1" spans="1:26">
      <c r="A4" s="474"/>
      <c r="B4" s="474"/>
      <c r="C4" s="474"/>
      <c r="D4" s="474"/>
      <c r="E4" s="474"/>
      <c r="F4" s="474"/>
      <c r="G4" s="474"/>
      <c r="H4" s="474"/>
      <c r="I4" s="474"/>
      <c r="J4" s="474"/>
      <c r="K4" s="474"/>
      <c r="L4" s="474"/>
      <c r="M4" s="474"/>
      <c r="N4" s="474"/>
      <c r="O4" s="474"/>
      <c r="P4" s="474"/>
      <c r="Q4" s="474"/>
      <c r="R4" s="474"/>
      <c r="S4" s="474"/>
      <c r="T4" s="474"/>
      <c r="U4" s="474"/>
      <c r="V4" s="474"/>
      <c r="W4" s="474"/>
      <c r="X4" s="474"/>
      <c r="Y4" s="474"/>
      <c r="Z4" s="29" t="s">
        <v>2216</v>
      </c>
    </row>
    <row r="5" spans="1:26">
      <c r="A5" s="475" t="s">
        <v>519</v>
      </c>
      <c r="B5" s="476"/>
      <c r="C5" s="476"/>
      <c r="D5" s="477"/>
      <c r="E5" s="477"/>
      <c r="F5" s="477"/>
      <c r="G5" s="477"/>
      <c r="H5" s="477"/>
      <c r="I5" s="477"/>
      <c r="J5" s="498"/>
      <c r="K5" s="499"/>
      <c r="L5" s="498"/>
      <c r="M5" s="498"/>
      <c r="N5" s="498"/>
      <c r="O5" s="498"/>
      <c r="P5" s="500"/>
      <c r="Q5" s="510"/>
      <c r="R5" s="498"/>
      <c r="S5" s="474"/>
      <c r="T5" s="474"/>
      <c r="U5" s="474"/>
      <c r="V5" s="511"/>
      <c r="W5" s="512"/>
      <c r="X5" s="513"/>
      <c r="Y5" s="513"/>
      <c r="Z5" s="34" t="s">
        <v>587</v>
      </c>
    </row>
    <row r="6" s="469" customFormat="1" spans="1:26">
      <c r="A6" s="478" t="s">
        <v>444</v>
      </c>
      <c r="B6" s="478" t="s">
        <v>2113</v>
      </c>
      <c r="C6" s="478" t="s">
        <v>2217</v>
      </c>
      <c r="D6" s="479" t="s">
        <v>2218</v>
      </c>
      <c r="E6" s="479" t="s">
        <v>2219</v>
      </c>
      <c r="F6" s="480" t="s">
        <v>2220</v>
      </c>
      <c r="G6" s="480" t="s">
        <v>2221</v>
      </c>
      <c r="H6" s="480" t="s">
        <v>2222</v>
      </c>
      <c r="I6" s="480" t="s">
        <v>2223</v>
      </c>
      <c r="J6" s="479" t="s">
        <v>2224</v>
      </c>
      <c r="K6" s="480" t="s">
        <v>2225</v>
      </c>
      <c r="L6" s="480" t="s">
        <v>2226</v>
      </c>
      <c r="M6" s="479" t="s">
        <v>2227</v>
      </c>
      <c r="N6" s="480" t="s">
        <v>2228</v>
      </c>
      <c r="O6" s="480" t="s">
        <v>2229</v>
      </c>
      <c r="P6" s="501" t="s">
        <v>2230</v>
      </c>
      <c r="Q6" s="478" t="s">
        <v>2123</v>
      </c>
      <c r="R6" s="479" t="s">
        <v>2231</v>
      </c>
      <c r="S6" s="514" t="s">
        <v>1104</v>
      </c>
      <c r="T6" s="515"/>
      <c r="U6" s="516" t="s">
        <v>852</v>
      </c>
      <c r="V6" s="517" t="s">
        <v>415</v>
      </c>
      <c r="W6" s="517"/>
      <c r="X6" s="517"/>
      <c r="Y6" s="517" t="s">
        <v>417</v>
      </c>
      <c r="Z6" s="530" t="s">
        <v>577</v>
      </c>
    </row>
    <row r="7" s="469" customFormat="1" spans="1:26">
      <c r="A7" s="481"/>
      <c r="B7" s="481"/>
      <c r="C7" s="482"/>
      <c r="D7" s="483"/>
      <c r="E7" s="484" t="s">
        <v>2232</v>
      </c>
      <c r="F7" s="485"/>
      <c r="G7" s="485"/>
      <c r="H7" s="485"/>
      <c r="I7" s="485"/>
      <c r="J7" s="483"/>
      <c r="K7" s="485"/>
      <c r="L7" s="485"/>
      <c r="M7" s="485"/>
      <c r="N7" s="485"/>
      <c r="O7" s="485"/>
      <c r="P7" s="502"/>
      <c r="Q7" s="518"/>
      <c r="R7" s="485"/>
      <c r="S7" s="519" t="s">
        <v>1980</v>
      </c>
      <c r="T7" s="519" t="s">
        <v>1981</v>
      </c>
      <c r="U7" s="520"/>
      <c r="V7" s="521" t="s">
        <v>1980</v>
      </c>
      <c r="W7" s="522" t="s">
        <v>1036</v>
      </c>
      <c r="X7" s="521" t="s">
        <v>1981</v>
      </c>
      <c r="Y7" s="531"/>
      <c r="Z7" s="532"/>
    </row>
    <row r="8" spans="1:26">
      <c r="A8" s="486">
        <v>1</v>
      </c>
      <c r="B8" s="487"/>
      <c r="C8" s="488" t="s">
        <v>2233</v>
      </c>
      <c r="D8" s="489"/>
      <c r="E8" s="489"/>
      <c r="F8" s="490"/>
      <c r="G8" s="490"/>
      <c r="H8" s="490"/>
      <c r="I8" s="490"/>
      <c r="J8" s="487"/>
      <c r="K8" s="489"/>
      <c r="L8" s="489"/>
      <c r="M8" s="490"/>
      <c r="N8" s="489"/>
      <c r="O8" s="490"/>
      <c r="P8" s="503"/>
      <c r="Q8" s="490"/>
      <c r="R8" s="494"/>
      <c r="S8" s="523"/>
      <c r="T8" s="523"/>
      <c r="U8" s="523"/>
      <c r="V8" s="524"/>
      <c r="W8" s="525"/>
      <c r="X8" s="524"/>
      <c r="Y8" s="43" t="s">
        <v>517</v>
      </c>
      <c r="Z8" s="533" t="s">
        <v>2234</v>
      </c>
    </row>
    <row r="9" spans="1:26">
      <c r="A9" s="486" t="s">
        <v>2235</v>
      </c>
      <c r="B9" s="487"/>
      <c r="C9" s="488" t="s">
        <v>2236</v>
      </c>
      <c r="D9" s="489"/>
      <c r="E9" s="489" t="s">
        <v>2237</v>
      </c>
      <c r="F9" s="490"/>
      <c r="G9" s="490"/>
      <c r="H9" s="490"/>
      <c r="I9" s="490"/>
      <c r="J9" s="487"/>
      <c r="K9" s="486">
        <v>400</v>
      </c>
      <c r="L9" s="504">
        <v>10.57</v>
      </c>
      <c r="M9" s="505">
        <v>18</v>
      </c>
      <c r="N9" s="486">
        <v>30</v>
      </c>
      <c r="O9" s="490"/>
      <c r="P9" s="503">
        <v>41395</v>
      </c>
      <c r="Q9" s="490"/>
      <c r="R9" s="494"/>
      <c r="S9" s="523"/>
      <c r="T9" s="523"/>
      <c r="U9" s="523"/>
      <c r="V9" s="524">
        <v>413900</v>
      </c>
      <c r="W9" s="526">
        <v>41</v>
      </c>
      <c r="X9" s="137">
        <v>169699</v>
      </c>
      <c r="Y9" s="32"/>
      <c r="Z9" s="533" t="s">
        <v>2234</v>
      </c>
    </row>
    <row r="10" spans="1:26">
      <c r="A10" s="486" t="s">
        <v>2238</v>
      </c>
      <c r="B10" s="487"/>
      <c r="C10" s="488" t="s">
        <v>2239</v>
      </c>
      <c r="D10" s="489" t="s">
        <v>2240</v>
      </c>
      <c r="E10" s="489" t="s">
        <v>2241</v>
      </c>
      <c r="F10" s="490"/>
      <c r="G10" s="490"/>
      <c r="H10" s="490"/>
      <c r="I10" s="490"/>
      <c r="J10" s="487"/>
      <c r="K10" s="486">
        <v>100</v>
      </c>
      <c r="L10" s="504">
        <v>8.15</v>
      </c>
      <c r="M10" s="505">
        <v>18</v>
      </c>
      <c r="N10" s="486">
        <v>344</v>
      </c>
      <c r="O10" s="490"/>
      <c r="P10" s="503">
        <v>41395</v>
      </c>
      <c r="Q10" s="490"/>
      <c r="R10" s="494"/>
      <c r="S10" s="523"/>
      <c r="T10" s="523"/>
      <c r="U10" s="523"/>
      <c r="V10" s="524">
        <v>5641200</v>
      </c>
      <c r="W10" s="526">
        <v>41</v>
      </c>
      <c r="X10" s="137">
        <v>2312892</v>
      </c>
      <c r="Y10" s="32"/>
      <c r="Z10" s="533" t="s">
        <v>2234</v>
      </c>
    </row>
    <row r="11" spans="1:26">
      <c r="A11" s="486">
        <v>2</v>
      </c>
      <c r="B11" s="487"/>
      <c r="C11" s="488" t="s">
        <v>2242</v>
      </c>
      <c r="D11" s="489"/>
      <c r="E11" s="489"/>
      <c r="F11" s="490"/>
      <c r="G11" s="490"/>
      <c r="H11" s="490"/>
      <c r="I11" s="490"/>
      <c r="J11" s="487"/>
      <c r="K11" s="486"/>
      <c r="L11" s="486"/>
      <c r="M11" s="505"/>
      <c r="N11" s="486"/>
      <c r="O11" s="490"/>
      <c r="P11" s="503"/>
      <c r="Q11" s="490"/>
      <c r="R11" s="494"/>
      <c r="S11" s="523"/>
      <c r="T11" s="523"/>
      <c r="U11" s="523"/>
      <c r="V11" s="524">
        <v>0</v>
      </c>
      <c r="W11" s="526">
        <v>0</v>
      </c>
      <c r="X11" s="137">
        <v>0</v>
      </c>
      <c r="Y11" s="32"/>
      <c r="Z11" s="533" t="s">
        <v>2234</v>
      </c>
    </row>
    <row r="12" spans="1:26">
      <c r="A12" s="486" t="s">
        <v>2235</v>
      </c>
      <c r="B12" s="487"/>
      <c r="C12" s="488" t="s">
        <v>2236</v>
      </c>
      <c r="D12" s="489"/>
      <c r="E12" s="489" t="s">
        <v>2237</v>
      </c>
      <c r="F12" s="490"/>
      <c r="G12" s="490"/>
      <c r="H12" s="490"/>
      <c r="I12" s="490"/>
      <c r="J12" s="487"/>
      <c r="K12" s="486">
        <v>400</v>
      </c>
      <c r="L12" s="504">
        <v>9.43</v>
      </c>
      <c r="M12" s="505">
        <v>28</v>
      </c>
      <c r="N12" s="486">
        <v>23</v>
      </c>
      <c r="O12" s="490"/>
      <c r="P12" s="503">
        <v>41487</v>
      </c>
      <c r="Q12" s="490"/>
      <c r="R12" s="494"/>
      <c r="S12" s="523"/>
      <c r="T12" s="523"/>
      <c r="U12" s="523"/>
      <c r="V12" s="524">
        <v>308800</v>
      </c>
      <c r="W12" s="526">
        <v>42</v>
      </c>
      <c r="X12" s="137">
        <v>129696</v>
      </c>
      <c r="Y12" s="32"/>
      <c r="Z12" s="533" t="s">
        <v>2234</v>
      </c>
    </row>
    <row r="13" spans="1:26">
      <c r="A13" s="486" t="s">
        <v>2238</v>
      </c>
      <c r="B13" s="487"/>
      <c r="C13" s="488" t="s">
        <v>2239</v>
      </c>
      <c r="D13" s="489" t="s">
        <v>2240</v>
      </c>
      <c r="E13" s="489" t="s">
        <v>2241</v>
      </c>
      <c r="F13" s="490"/>
      <c r="G13" s="490"/>
      <c r="H13" s="490"/>
      <c r="I13" s="490"/>
      <c r="J13" s="487"/>
      <c r="K13" s="486">
        <v>100</v>
      </c>
      <c r="L13" s="504">
        <v>7.19</v>
      </c>
      <c r="M13" s="505">
        <v>28</v>
      </c>
      <c r="N13" s="486">
        <v>247</v>
      </c>
      <c r="O13" s="490"/>
      <c r="P13" s="503">
        <v>41487</v>
      </c>
      <c r="Q13" s="490"/>
      <c r="R13" s="494"/>
      <c r="S13" s="523"/>
      <c r="T13" s="523"/>
      <c r="U13" s="523"/>
      <c r="V13" s="524">
        <v>3941800</v>
      </c>
      <c r="W13" s="526">
        <v>42</v>
      </c>
      <c r="X13" s="137">
        <v>1655556</v>
      </c>
      <c r="Y13" s="32"/>
      <c r="Z13" s="533" t="s">
        <v>2234</v>
      </c>
    </row>
    <row r="14" spans="1:26">
      <c r="A14" s="486">
        <v>3</v>
      </c>
      <c r="B14" s="487"/>
      <c r="C14" s="488" t="s">
        <v>2243</v>
      </c>
      <c r="D14" s="489"/>
      <c r="E14" s="489"/>
      <c r="F14" s="490"/>
      <c r="G14" s="490"/>
      <c r="H14" s="490"/>
      <c r="I14" s="490"/>
      <c r="J14" s="487"/>
      <c r="K14" s="486"/>
      <c r="L14" s="486"/>
      <c r="M14" s="505"/>
      <c r="N14" s="486"/>
      <c r="O14" s="490"/>
      <c r="P14" s="503"/>
      <c r="Q14" s="490"/>
      <c r="R14" s="494"/>
      <c r="S14" s="523"/>
      <c r="T14" s="523"/>
      <c r="U14" s="523"/>
      <c r="V14" s="524">
        <v>0</v>
      </c>
      <c r="W14" s="526">
        <v>0</v>
      </c>
      <c r="X14" s="137">
        <v>0</v>
      </c>
      <c r="Y14" s="32"/>
      <c r="Z14" s="533" t="s">
        <v>2234</v>
      </c>
    </row>
    <row r="15" spans="1:26">
      <c r="A15" s="486" t="s">
        <v>2235</v>
      </c>
      <c r="B15" s="487"/>
      <c r="C15" s="488" t="s">
        <v>2236</v>
      </c>
      <c r="D15" s="489"/>
      <c r="E15" s="489" t="s">
        <v>2237</v>
      </c>
      <c r="F15" s="490"/>
      <c r="G15" s="490"/>
      <c r="H15" s="490"/>
      <c r="I15" s="490"/>
      <c r="J15" s="487"/>
      <c r="K15" s="486">
        <v>500</v>
      </c>
      <c r="L15" s="486">
        <v>15.9</v>
      </c>
      <c r="M15" s="505">
        <v>90</v>
      </c>
      <c r="N15" s="486">
        <v>25</v>
      </c>
      <c r="O15" s="490"/>
      <c r="P15" s="503">
        <v>41791</v>
      </c>
      <c r="Q15" s="490"/>
      <c r="R15" s="494"/>
      <c r="S15" s="523"/>
      <c r="T15" s="523"/>
      <c r="U15" s="523"/>
      <c r="V15" s="524">
        <v>642500</v>
      </c>
      <c r="W15" s="526">
        <v>45</v>
      </c>
      <c r="X15" s="137">
        <v>289125</v>
      </c>
      <c r="Y15" s="32"/>
      <c r="Z15" s="533" t="s">
        <v>2234</v>
      </c>
    </row>
    <row r="16" spans="1:26">
      <c r="A16" s="486" t="s">
        <v>2238</v>
      </c>
      <c r="B16" s="487"/>
      <c r="C16" s="488" t="s">
        <v>2239</v>
      </c>
      <c r="D16" s="491" t="s">
        <v>2240</v>
      </c>
      <c r="E16" s="491" t="s">
        <v>2237</v>
      </c>
      <c r="F16" s="490"/>
      <c r="G16" s="490"/>
      <c r="H16" s="490"/>
      <c r="I16" s="490"/>
      <c r="J16" s="487"/>
      <c r="K16" s="506">
        <v>300</v>
      </c>
      <c r="L16" s="506">
        <v>13.2</v>
      </c>
      <c r="M16" s="505">
        <v>90</v>
      </c>
      <c r="N16" s="506">
        <v>134</v>
      </c>
      <c r="O16" s="490"/>
      <c r="P16" s="503">
        <v>41791</v>
      </c>
      <c r="Q16" s="490"/>
      <c r="R16" s="494"/>
      <c r="S16" s="523"/>
      <c r="T16" s="523"/>
      <c r="U16" s="523"/>
      <c r="V16" s="524">
        <v>2739700</v>
      </c>
      <c r="W16" s="526">
        <v>45</v>
      </c>
      <c r="X16" s="137">
        <v>1232865</v>
      </c>
      <c r="Y16" s="32"/>
      <c r="Z16" s="533" t="s">
        <v>2234</v>
      </c>
    </row>
    <row r="17" spans="1:26">
      <c r="A17" s="486">
        <v>4</v>
      </c>
      <c r="B17" s="487"/>
      <c r="C17" s="488" t="s">
        <v>2244</v>
      </c>
      <c r="D17" s="491" t="s">
        <v>2240</v>
      </c>
      <c r="E17" s="491" t="s">
        <v>2241</v>
      </c>
      <c r="F17" s="490"/>
      <c r="G17" s="490"/>
      <c r="H17" s="490"/>
      <c r="I17" s="490"/>
      <c r="J17" s="487"/>
      <c r="K17" s="506">
        <v>100</v>
      </c>
      <c r="L17" s="506">
        <v>7.36</v>
      </c>
      <c r="M17" s="505"/>
      <c r="N17" s="506">
        <v>250</v>
      </c>
      <c r="O17" s="490"/>
      <c r="P17" s="503">
        <v>41699</v>
      </c>
      <c r="Q17" s="490"/>
      <c r="R17" s="494"/>
      <c r="S17" s="523"/>
      <c r="T17" s="523"/>
      <c r="U17" s="523"/>
      <c r="V17" s="524">
        <v>3310000</v>
      </c>
      <c r="W17" s="526">
        <v>44</v>
      </c>
      <c r="X17" s="137">
        <v>1456400</v>
      </c>
      <c r="Y17" s="32"/>
      <c r="Z17" s="533" t="s">
        <v>2234</v>
      </c>
    </row>
    <row r="18" spans="1:26">
      <c r="A18" s="486">
        <v>5</v>
      </c>
      <c r="B18" s="487"/>
      <c r="C18" s="488" t="s">
        <v>2245</v>
      </c>
      <c r="D18" s="491" t="s">
        <v>2240</v>
      </c>
      <c r="E18" s="491" t="s">
        <v>2241</v>
      </c>
      <c r="F18" s="490"/>
      <c r="G18" s="490"/>
      <c r="H18" s="490"/>
      <c r="I18" s="490"/>
      <c r="J18" s="487"/>
      <c r="K18" s="506">
        <v>100</v>
      </c>
      <c r="L18" s="506">
        <v>11.6</v>
      </c>
      <c r="M18" s="505"/>
      <c r="N18" s="506">
        <v>86</v>
      </c>
      <c r="O18" s="490"/>
      <c r="P18" s="503">
        <v>41456</v>
      </c>
      <c r="Q18" s="490"/>
      <c r="R18" s="494"/>
      <c r="S18" s="523"/>
      <c r="T18" s="523"/>
      <c r="U18" s="523"/>
      <c r="V18" s="524">
        <v>1425900</v>
      </c>
      <c r="W18" s="526">
        <v>42</v>
      </c>
      <c r="X18" s="137">
        <v>598878</v>
      </c>
      <c r="Y18" s="32"/>
      <c r="Z18" s="533" t="s">
        <v>2234</v>
      </c>
    </row>
    <row r="19" spans="1:26">
      <c r="A19" s="486">
        <v>6</v>
      </c>
      <c r="B19" s="487"/>
      <c r="C19" s="488" t="s">
        <v>2246</v>
      </c>
      <c r="D19" s="491" t="s">
        <v>2240</v>
      </c>
      <c r="E19" s="491" t="s">
        <v>2247</v>
      </c>
      <c r="F19" s="490"/>
      <c r="G19" s="490"/>
      <c r="H19" s="490"/>
      <c r="I19" s="490"/>
      <c r="J19" s="487"/>
      <c r="K19" s="506"/>
      <c r="L19" s="506">
        <v>19.63</v>
      </c>
      <c r="M19" s="505"/>
      <c r="N19" s="506">
        <v>21</v>
      </c>
      <c r="O19" s="490"/>
      <c r="P19" s="503">
        <v>40909</v>
      </c>
      <c r="Q19" s="490"/>
      <c r="R19" s="494"/>
      <c r="S19" s="523"/>
      <c r="T19" s="523"/>
      <c r="U19" s="523"/>
      <c r="V19" s="524">
        <v>388400</v>
      </c>
      <c r="W19" s="526">
        <v>37</v>
      </c>
      <c r="X19" s="137">
        <v>143708</v>
      </c>
      <c r="Y19" s="32"/>
      <c r="Z19" s="533" t="s">
        <v>2234</v>
      </c>
    </row>
    <row r="20" spans="1:26">
      <c r="A20" s="486">
        <v>7</v>
      </c>
      <c r="B20" s="487"/>
      <c r="C20" s="488" t="s">
        <v>2248</v>
      </c>
      <c r="D20" s="491" t="s">
        <v>2240</v>
      </c>
      <c r="E20" s="491" t="s">
        <v>2247</v>
      </c>
      <c r="F20" s="490"/>
      <c r="G20" s="490"/>
      <c r="H20" s="490"/>
      <c r="I20" s="490"/>
      <c r="J20" s="487"/>
      <c r="K20" s="506"/>
      <c r="L20" s="506">
        <v>19.63</v>
      </c>
      <c r="M20" s="505"/>
      <c r="N20" s="506">
        <v>12</v>
      </c>
      <c r="O20" s="490"/>
      <c r="P20" s="503">
        <v>40909</v>
      </c>
      <c r="Q20" s="490"/>
      <c r="R20" s="494"/>
      <c r="S20" s="523"/>
      <c r="T20" s="523"/>
      <c r="U20" s="523"/>
      <c r="V20" s="524">
        <v>222000</v>
      </c>
      <c r="W20" s="526">
        <v>37</v>
      </c>
      <c r="X20" s="137">
        <v>82140</v>
      </c>
      <c r="Y20" s="32"/>
      <c r="Z20" s="533" t="s">
        <v>2234</v>
      </c>
    </row>
    <row r="21" spans="1:26">
      <c r="A21" s="486">
        <v>8</v>
      </c>
      <c r="B21" s="487"/>
      <c r="C21" s="488" t="s">
        <v>2249</v>
      </c>
      <c r="D21" s="491" t="s">
        <v>2250</v>
      </c>
      <c r="E21" s="491" t="s">
        <v>2241</v>
      </c>
      <c r="F21" s="490"/>
      <c r="G21" s="490"/>
      <c r="H21" s="490"/>
      <c r="I21" s="490"/>
      <c r="J21" s="487"/>
      <c r="K21" s="506">
        <v>100</v>
      </c>
      <c r="L21" s="506">
        <v>13.94</v>
      </c>
      <c r="M21" s="505"/>
      <c r="N21" s="506">
        <v>1219</v>
      </c>
      <c r="O21" s="490"/>
      <c r="P21" s="503">
        <v>41760</v>
      </c>
      <c r="Q21" s="490"/>
      <c r="R21" s="494"/>
      <c r="S21" s="523"/>
      <c r="T21" s="523"/>
      <c r="U21" s="523"/>
      <c r="V21" s="524">
        <v>17799100</v>
      </c>
      <c r="W21" s="526">
        <v>45</v>
      </c>
      <c r="X21" s="137">
        <v>8009595</v>
      </c>
      <c r="Y21" s="32"/>
      <c r="Z21" s="533" t="s">
        <v>2234</v>
      </c>
    </row>
    <row r="22" spans="1:26">
      <c r="A22" s="486">
        <v>9</v>
      </c>
      <c r="B22" s="487"/>
      <c r="C22" s="488" t="s">
        <v>2251</v>
      </c>
      <c r="D22" s="491" t="s">
        <v>2250</v>
      </c>
      <c r="E22" s="491" t="s">
        <v>2241</v>
      </c>
      <c r="F22" s="490"/>
      <c r="G22" s="490"/>
      <c r="H22" s="490"/>
      <c r="I22" s="490"/>
      <c r="J22" s="487"/>
      <c r="K22" s="506">
        <v>100</v>
      </c>
      <c r="L22" s="506">
        <v>8.91</v>
      </c>
      <c r="M22" s="505"/>
      <c r="N22" s="506">
        <v>342</v>
      </c>
      <c r="O22" s="490"/>
      <c r="P22" s="503">
        <v>41518</v>
      </c>
      <c r="Q22" s="490"/>
      <c r="R22" s="494"/>
      <c r="S22" s="523"/>
      <c r="T22" s="523"/>
      <c r="U22" s="523"/>
      <c r="V22" s="524">
        <v>3646800</v>
      </c>
      <c r="W22" s="526">
        <v>42</v>
      </c>
      <c r="X22" s="137">
        <v>1531656</v>
      </c>
      <c r="Y22" s="32"/>
      <c r="Z22" s="533" t="s">
        <v>2234</v>
      </c>
    </row>
    <row r="23" spans="1:26">
      <c r="A23" s="486">
        <v>10</v>
      </c>
      <c r="B23" s="487"/>
      <c r="C23" s="488" t="s">
        <v>2252</v>
      </c>
      <c r="D23" s="491" t="s">
        <v>2240</v>
      </c>
      <c r="E23" s="491" t="s">
        <v>2241</v>
      </c>
      <c r="F23" s="490"/>
      <c r="G23" s="490"/>
      <c r="H23" s="490"/>
      <c r="I23" s="490"/>
      <c r="J23" s="487"/>
      <c r="K23" s="506">
        <v>100</v>
      </c>
      <c r="L23" s="506">
        <v>9</v>
      </c>
      <c r="M23" s="505"/>
      <c r="N23" s="506">
        <v>30</v>
      </c>
      <c r="O23" s="490"/>
      <c r="P23" s="503">
        <v>41730</v>
      </c>
      <c r="Q23" s="490"/>
      <c r="R23" s="494"/>
      <c r="S23" s="523"/>
      <c r="T23" s="523"/>
      <c r="U23" s="523"/>
      <c r="V23" s="524">
        <v>434200</v>
      </c>
      <c r="W23" s="526">
        <v>45</v>
      </c>
      <c r="X23" s="137">
        <v>195390</v>
      </c>
      <c r="Y23" s="32"/>
      <c r="Z23" s="533" t="s">
        <v>2234</v>
      </c>
    </row>
    <row r="24" spans="1:26">
      <c r="A24" s="486">
        <v>11</v>
      </c>
      <c r="B24" s="487"/>
      <c r="C24" s="488" t="s">
        <v>2253</v>
      </c>
      <c r="D24" s="491" t="s">
        <v>2240</v>
      </c>
      <c r="E24" s="491" t="s">
        <v>2241</v>
      </c>
      <c r="F24" s="490"/>
      <c r="G24" s="490"/>
      <c r="H24" s="490"/>
      <c r="I24" s="490"/>
      <c r="J24" s="487"/>
      <c r="K24" s="506">
        <v>100</v>
      </c>
      <c r="L24" s="506">
        <v>9</v>
      </c>
      <c r="M24" s="505"/>
      <c r="N24" s="506">
        <v>30</v>
      </c>
      <c r="O24" s="490"/>
      <c r="P24" s="503">
        <v>41791</v>
      </c>
      <c r="Q24" s="490"/>
      <c r="R24" s="494"/>
      <c r="S24" s="523"/>
      <c r="T24" s="523"/>
      <c r="U24" s="523"/>
      <c r="V24" s="524">
        <v>434200</v>
      </c>
      <c r="W24" s="526">
        <v>45</v>
      </c>
      <c r="X24" s="137">
        <v>195390</v>
      </c>
      <c r="Y24" s="32"/>
      <c r="Z24" s="533" t="s">
        <v>2234</v>
      </c>
    </row>
    <row r="25" spans="1:26">
      <c r="A25" s="486">
        <v>12</v>
      </c>
      <c r="B25" s="487"/>
      <c r="C25" s="488" t="s">
        <v>2254</v>
      </c>
      <c r="D25" s="491" t="s">
        <v>2240</v>
      </c>
      <c r="E25" s="491" t="s">
        <v>2241</v>
      </c>
      <c r="F25" s="490"/>
      <c r="G25" s="490"/>
      <c r="H25" s="490"/>
      <c r="I25" s="490"/>
      <c r="J25" s="487"/>
      <c r="K25" s="506">
        <v>100</v>
      </c>
      <c r="L25" s="506">
        <v>9</v>
      </c>
      <c r="M25" s="505"/>
      <c r="N25" s="506">
        <v>74</v>
      </c>
      <c r="O25" s="490"/>
      <c r="P25" s="503">
        <v>41609</v>
      </c>
      <c r="Q25" s="490"/>
      <c r="R25" s="494"/>
      <c r="S25" s="523"/>
      <c r="T25" s="523"/>
      <c r="U25" s="523"/>
      <c r="V25" s="524">
        <v>1070900</v>
      </c>
      <c r="W25" s="526">
        <v>43</v>
      </c>
      <c r="X25" s="137">
        <v>460487</v>
      </c>
      <c r="Y25" s="32"/>
      <c r="Z25" s="533" t="s">
        <v>2234</v>
      </c>
    </row>
    <row r="26" spans="1:26">
      <c r="A26" s="486">
        <v>13</v>
      </c>
      <c r="B26" s="487"/>
      <c r="C26" s="488" t="s">
        <v>2255</v>
      </c>
      <c r="D26" s="491" t="s">
        <v>2250</v>
      </c>
      <c r="E26" s="491" t="s">
        <v>2241</v>
      </c>
      <c r="F26" s="490"/>
      <c r="G26" s="490"/>
      <c r="H26" s="490"/>
      <c r="I26" s="490"/>
      <c r="J26" s="487"/>
      <c r="K26" s="506">
        <v>100</v>
      </c>
      <c r="L26" s="506">
        <v>16</v>
      </c>
      <c r="M26" s="505"/>
      <c r="N26" s="506">
        <v>234</v>
      </c>
      <c r="O26" s="490"/>
      <c r="P26" s="503">
        <v>41671</v>
      </c>
      <c r="Q26" s="490"/>
      <c r="R26" s="494"/>
      <c r="S26" s="523"/>
      <c r="T26" s="523"/>
      <c r="U26" s="523"/>
      <c r="V26" s="524">
        <v>3912500</v>
      </c>
      <c r="W26" s="526">
        <v>44</v>
      </c>
      <c r="X26" s="137">
        <v>1721500</v>
      </c>
      <c r="Y26" s="32"/>
      <c r="Z26" s="533" t="s">
        <v>2234</v>
      </c>
    </row>
    <row r="27" spans="1:26">
      <c r="A27" s="486">
        <v>14</v>
      </c>
      <c r="B27" s="487"/>
      <c r="C27" s="488" t="s">
        <v>2256</v>
      </c>
      <c r="D27" s="491" t="s">
        <v>2240</v>
      </c>
      <c r="E27" s="491" t="s">
        <v>2247</v>
      </c>
      <c r="F27" s="490"/>
      <c r="G27" s="490"/>
      <c r="H27" s="490"/>
      <c r="I27" s="490"/>
      <c r="J27" s="487"/>
      <c r="K27" s="506"/>
      <c r="L27" s="506">
        <v>9.62</v>
      </c>
      <c r="M27" s="505"/>
      <c r="N27" s="506">
        <v>21</v>
      </c>
      <c r="O27" s="490"/>
      <c r="P27" s="503">
        <v>41699</v>
      </c>
      <c r="Q27" s="490"/>
      <c r="R27" s="494"/>
      <c r="S27" s="523"/>
      <c r="T27" s="523"/>
      <c r="U27" s="523"/>
      <c r="V27" s="524">
        <v>195500</v>
      </c>
      <c r="W27" s="526">
        <v>44</v>
      </c>
      <c r="X27" s="137">
        <v>86020</v>
      </c>
      <c r="Y27" s="32"/>
      <c r="Z27" s="533" t="s">
        <v>2234</v>
      </c>
    </row>
    <row r="28" spans="1:26">
      <c r="A28" s="486">
        <v>15</v>
      </c>
      <c r="B28" s="487"/>
      <c r="C28" s="488" t="s">
        <v>2257</v>
      </c>
      <c r="D28" s="491" t="s">
        <v>2240</v>
      </c>
      <c r="E28" s="491" t="s">
        <v>2241</v>
      </c>
      <c r="F28" s="490"/>
      <c r="G28" s="490"/>
      <c r="H28" s="490"/>
      <c r="I28" s="490"/>
      <c r="J28" s="487"/>
      <c r="K28" s="506">
        <v>100</v>
      </c>
      <c r="L28" s="506">
        <v>14</v>
      </c>
      <c r="M28" s="505"/>
      <c r="N28" s="506">
        <v>140</v>
      </c>
      <c r="O28" s="490"/>
      <c r="P28" s="503">
        <v>41850</v>
      </c>
      <c r="Q28" s="490"/>
      <c r="R28" s="494"/>
      <c r="S28" s="523"/>
      <c r="T28" s="523"/>
      <c r="U28" s="523"/>
      <c r="V28" s="524">
        <v>2566800</v>
      </c>
      <c r="W28" s="526">
        <v>46</v>
      </c>
      <c r="X28" s="137">
        <v>1180728</v>
      </c>
      <c r="Y28" s="32"/>
      <c r="Z28" s="533" t="s">
        <v>2234</v>
      </c>
    </row>
    <row r="29" spans="1:26">
      <c r="A29" s="486">
        <v>16</v>
      </c>
      <c r="B29" s="487"/>
      <c r="C29" s="488" t="s">
        <v>2258</v>
      </c>
      <c r="D29" s="491" t="s">
        <v>2240</v>
      </c>
      <c r="E29" s="491" t="s">
        <v>2241</v>
      </c>
      <c r="F29" s="490"/>
      <c r="G29" s="490"/>
      <c r="H29" s="490"/>
      <c r="I29" s="490"/>
      <c r="J29" s="487"/>
      <c r="K29" s="506">
        <v>100</v>
      </c>
      <c r="L29" s="506">
        <v>9</v>
      </c>
      <c r="M29" s="505"/>
      <c r="N29" s="506">
        <v>32.6</v>
      </c>
      <c r="O29" s="490"/>
      <c r="P29" s="503">
        <v>41850</v>
      </c>
      <c r="Q29" s="490"/>
      <c r="R29" s="494"/>
      <c r="S29" s="523"/>
      <c r="T29" s="523"/>
      <c r="U29" s="523"/>
      <c r="V29" s="524">
        <v>471800</v>
      </c>
      <c r="W29" s="526">
        <v>46</v>
      </c>
      <c r="X29" s="137">
        <v>217028</v>
      </c>
      <c r="Y29" s="32"/>
      <c r="Z29" s="533" t="s">
        <v>2234</v>
      </c>
    </row>
    <row r="30" spans="1:26">
      <c r="A30" s="486">
        <v>17</v>
      </c>
      <c r="B30" s="487"/>
      <c r="C30" s="488" t="s">
        <v>2259</v>
      </c>
      <c r="D30" s="491" t="s">
        <v>2240</v>
      </c>
      <c r="E30" s="491" t="s">
        <v>2241</v>
      </c>
      <c r="F30" s="490"/>
      <c r="G30" s="490"/>
      <c r="H30" s="490"/>
      <c r="I30" s="490"/>
      <c r="J30" s="487"/>
      <c r="K30" s="506">
        <v>100</v>
      </c>
      <c r="L30" s="506">
        <v>9</v>
      </c>
      <c r="M30" s="505"/>
      <c r="N30" s="506">
        <v>29.6</v>
      </c>
      <c r="O30" s="490"/>
      <c r="P30" s="503">
        <v>41850</v>
      </c>
      <c r="Q30" s="490"/>
      <c r="R30" s="494"/>
      <c r="S30" s="523"/>
      <c r="T30" s="523"/>
      <c r="U30" s="523"/>
      <c r="V30" s="524">
        <v>428400</v>
      </c>
      <c r="W30" s="526">
        <v>46</v>
      </c>
      <c r="X30" s="137">
        <v>197064</v>
      </c>
      <c r="Y30" s="32"/>
      <c r="Z30" s="533" t="s">
        <v>2234</v>
      </c>
    </row>
    <row r="31" spans="1:26">
      <c r="A31" s="486">
        <v>18</v>
      </c>
      <c r="B31" s="487"/>
      <c r="C31" s="488" t="s">
        <v>2260</v>
      </c>
      <c r="D31" s="489" t="s">
        <v>2250</v>
      </c>
      <c r="E31" s="489" t="s">
        <v>2241</v>
      </c>
      <c r="F31" s="490"/>
      <c r="G31" s="490"/>
      <c r="H31" s="490"/>
      <c r="I31" s="490"/>
      <c r="J31" s="487"/>
      <c r="K31" s="486">
        <v>100</v>
      </c>
      <c r="L31" s="486">
        <v>10.92</v>
      </c>
      <c r="M31" s="505"/>
      <c r="N31" s="486">
        <v>234</v>
      </c>
      <c r="O31" s="490"/>
      <c r="P31" s="503">
        <v>41850</v>
      </c>
      <c r="Q31" s="490"/>
      <c r="R31" s="494"/>
      <c r="S31" s="523"/>
      <c r="T31" s="523"/>
      <c r="U31" s="523"/>
      <c r="V31" s="524">
        <v>2737100</v>
      </c>
      <c r="W31" s="526">
        <v>46</v>
      </c>
      <c r="X31" s="137">
        <v>1259066</v>
      </c>
      <c r="Y31" s="32"/>
      <c r="Z31" s="533" t="s">
        <v>2234</v>
      </c>
    </row>
    <row r="32" spans="1:26">
      <c r="A32" s="492"/>
      <c r="B32" s="492"/>
      <c r="C32" s="493"/>
      <c r="D32" s="492"/>
      <c r="E32" s="493"/>
      <c r="F32" s="494"/>
      <c r="G32" s="494"/>
      <c r="H32" s="494"/>
      <c r="I32" s="494"/>
      <c r="J32" s="492"/>
      <c r="K32" s="494"/>
      <c r="L32" s="494"/>
      <c r="M32" s="494"/>
      <c r="N32" s="494"/>
      <c r="O32" s="494"/>
      <c r="P32" s="507"/>
      <c r="Q32" s="494"/>
      <c r="R32" s="494"/>
      <c r="S32" s="523"/>
      <c r="T32" s="523"/>
      <c r="U32" s="523"/>
      <c r="V32" s="524"/>
      <c r="W32" s="525"/>
      <c r="X32" s="524"/>
      <c r="Y32" s="32"/>
      <c r="Z32" s="534"/>
    </row>
    <row r="33" spans="1:26">
      <c r="A33" s="492"/>
      <c r="B33" s="492"/>
      <c r="C33" s="493"/>
      <c r="D33" s="492"/>
      <c r="E33" s="493"/>
      <c r="F33" s="494"/>
      <c r="G33" s="494"/>
      <c r="H33" s="494"/>
      <c r="I33" s="494"/>
      <c r="J33" s="492"/>
      <c r="K33" s="494"/>
      <c r="L33" s="494"/>
      <c r="M33" s="494"/>
      <c r="N33" s="494"/>
      <c r="O33" s="494"/>
      <c r="P33" s="507"/>
      <c r="Q33" s="494"/>
      <c r="R33" s="494"/>
      <c r="S33" s="523"/>
      <c r="T33" s="523"/>
      <c r="U33" s="523"/>
      <c r="V33" s="524"/>
      <c r="W33" s="525"/>
      <c r="X33" s="524"/>
      <c r="Y33" s="32"/>
      <c r="Z33" s="534"/>
    </row>
    <row r="34" spans="1:26">
      <c r="A34" s="492" t="s">
        <v>517</v>
      </c>
      <c r="B34" s="492"/>
      <c r="C34" s="493"/>
      <c r="D34" s="492"/>
      <c r="E34" s="493"/>
      <c r="F34" s="494"/>
      <c r="G34" s="494"/>
      <c r="H34" s="494"/>
      <c r="I34" s="494"/>
      <c r="J34" s="492"/>
      <c r="K34" s="494"/>
      <c r="L34" s="494"/>
      <c r="M34" s="494"/>
      <c r="N34" s="494"/>
      <c r="O34" s="494"/>
      <c r="P34" s="507"/>
      <c r="Q34" s="494"/>
      <c r="R34" s="494"/>
      <c r="S34" s="523"/>
      <c r="T34" s="523"/>
      <c r="U34" s="523"/>
      <c r="V34" s="524"/>
      <c r="W34" s="525"/>
      <c r="X34" s="524"/>
      <c r="Y34" s="32" t="s">
        <v>517</v>
      </c>
      <c r="Z34" s="534"/>
    </row>
    <row r="35" spans="1:26">
      <c r="A35" s="12" t="s">
        <v>2261</v>
      </c>
      <c r="B35" s="12"/>
      <c r="C35" s="13"/>
      <c r="D35" s="492"/>
      <c r="E35" s="493"/>
      <c r="F35" s="494"/>
      <c r="G35" s="494"/>
      <c r="H35" s="494"/>
      <c r="I35" s="494"/>
      <c r="J35" s="492"/>
      <c r="K35" s="494"/>
      <c r="L35" s="494"/>
      <c r="M35" s="494"/>
      <c r="N35" s="494"/>
      <c r="O35" s="494"/>
      <c r="P35" s="507"/>
      <c r="Q35" s="494"/>
      <c r="R35" s="494"/>
      <c r="S35" s="523">
        <v>0</v>
      </c>
      <c r="T35" s="523">
        <v>0</v>
      </c>
      <c r="U35" s="523">
        <v>0</v>
      </c>
      <c r="V35" s="523">
        <v>52731500</v>
      </c>
      <c r="W35" s="527"/>
      <c r="X35" s="523">
        <v>23124883</v>
      </c>
      <c r="Y35" s="32" t="s">
        <v>517</v>
      </c>
      <c r="Z35" s="534"/>
    </row>
    <row r="36" spans="1:26">
      <c r="A36" s="12" t="s">
        <v>2262</v>
      </c>
      <c r="B36" s="12"/>
      <c r="C36" s="13"/>
      <c r="D36" s="492"/>
      <c r="E36" s="493"/>
      <c r="F36" s="494"/>
      <c r="G36" s="494"/>
      <c r="H36" s="494"/>
      <c r="I36" s="494"/>
      <c r="J36" s="492"/>
      <c r="K36" s="494"/>
      <c r="L36" s="494"/>
      <c r="M36" s="494"/>
      <c r="N36" s="494"/>
      <c r="O36" s="494"/>
      <c r="P36" s="507"/>
      <c r="Q36" s="494"/>
      <c r="R36" s="494"/>
      <c r="S36" s="523"/>
      <c r="T36" s="523">
        <v>0</v>
      </c>
      <c r="U36" s="523"/>
      <c r="V36" s="524"/>
      <c r="W36" s="527"/>
      <c r="X36" s="524"/>
      <c r="Y36" s="32" t="s">
        <v>517</v>
      </c>
      <c r="Z36" s="534"/>
    </row>
    <row r="37" customHeight="1" spans="1:26">
      <c r="A37" s="495" t="s">
        <v>2263</v>
      </c>
      <c r="B37" s="26"/>
      <c r="C37" s="26"/>
      <c r="D37" s="496"/>
      <c r="E37" s="496"/>
      <c r="F37" s="496"/>
      <c r="G37" s="497"/>
      <c r="H37" s="497"/>
      <c r="I37" s="497"/>
      <c r="J37" s="497"/>
      <c r="K37" s="497"/>
      <c r="L37" s="497"/>
      <c r="M37" s="497"/>
      <c r="N37" s="497"/>
      <c r="O37" s="508"/>
      <c r="P37" s="509"/>
      <c r="Q37" s="528"/>
      <c r="R37" s="508"/>
      <c r="S37" s="529">
        <v>0</v>
      </c>
      <c r="T37" s="529">
        <v>0</v>
      </c>
      <c r="U37" s="529"/>
      <c r="V37" s="529">
        <v>52731500</v>
      </c>
      <c r="W37" s="528"/>
      <c r="X37" s="529">
        <v>23124883</v>
      </c>
      <c r="Y37" s="32" t="s">
        <v>517</v>
      </c>
      <c r="Z37" s="496"/>
    </row>
  </sheetData>
  <mergeCells count="27">
    <mergeCell ref="A2:Z2"/>
    <mergeCell ref="A3:Z3"/>
    <mergeCell ref="S6:T6"/>
    <mergeCell ref="V6:X6"/>
    <mergeCell ref="A35:C35"/>
    <mergeCell ref="A36:C36"/>
    <mergeCell ref="A37:C37"/>
    <mergeCell ref="A6:A7"/>
    <mergeCell ref="B6:B7"/>
    <mergeCell ref="C6:C7"/>
    <mergeCell ref="D6:D7"/>
    <mergeCell ref="F6:F7"/>
    <mergeCell ref="G6:G7"/>
    <mergeCell ref="H6:H7"/>
    <mergeCell ref="I6:I7"/>
    <mergeCell ref="J6:J7"/>
    <mergeCell ref="K6:K7"/>
    <mergeCell ref="L6:L7"/>
    <mergeCell ref="M6:M7"/>
    <mergeCell ref="N6:N7"/>
    <mergeCell ref="O6:O7"/>
    <mergeCell ref="P6:P7"/>
    <mergeCell ref="Q6:Q7"/>
    <mergeCell ref="R6:R7"/>
    <mergeCell ref="U6:U7"/>
    <mergeCell ref="Y6:Y7"/>
    <mergeCell ref="Z6:Z7"/>
  </mergeCells>
  <printOptions horizontalCentered="1"/>
  <pageMargins left="0.984251968503937" right="0.984251968503937" top="0.984251968503937" bottom="0.984251968503937" header="0.47244094488189" footer="0.354330708661417"/>
  <pageSetup paperSize="9" scale="57"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colBreaks count="2" manualBreakCount="2">
    <brk id="8" max="28" man="1"/>
    <brk id="18" max="1048575" man="1"/>
  </colBreaks>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230"/>
  <sheetViews>
    <sheetView showGridLines="0" workbookViewId="0">
      <pane ySplit="6" topLeftCell="A220" activePane="bottomLeft" state="frozen"/>
      <selection/>
      <selection pane="bottomLeft" activeCell="A228" sqref="$A228:$XFD229"/>
    </sheetView>
  </sheetViews>
  <sheetFormatPr defaultColWidth="9" defaultRowHeight="15.75" customHeight="1"/>
  <cols>
    <col min="1" max="1" width="4.25" style="245" customWidth="1"/>
    <col min="2" max="2" width="9.5" style="245" customWidth="1"/>
    <col min="3" max="4" width="15.625" style="245" customWidth="1"/>
    <col min="5" max="5" width="19.25" style="245" customWidth="1"/>
    <col min="6" max="8" width="9" style="245"/>
    <col min="9" max="10" width="4.25" style="245" customWidth="1"/>
    <col min="11" max="11" width="9.5" style="245" customWidth="1"/>
    <col min="12" max="14" width="9.125" style="245" customWidth="1"/>
    <col min="15" max="15" width="9" style="245" hidden="1" customWidth="1"/>
    <col min="16" max="16" width="7.25" style="245" hidden="1" customWidth="1"/>
    <col min="17" max="17" width="13" style="245" customWidth="1"/>
    <col min="18" max="18" width="11.125" style="245" customWidth="1"/>
    <col min="19" max="19" width="11" style="245" customWidth="1"/>
    <col min="20" max="20" width="13" style="245" customWidth="1"/>
    <col min="21" max="21" width="7.75" style="245" customWidth="1"/>
    <col min="22" max="22" width="13" style="245" customWidth="1"/>
    <col min="23" max="23" width="7.875" style="245" customWidth="1"/>
    <col min="24" max="24" width="20.875" style="245" customWidth="1"/>
    <col min="25" max="16384" width="9" style="245"/>
  </cols>
  <sheetData>
    <row r="1" s="306" customFormat="1" ht="30" customHeight="1" spans="1:24">
      <c r="A1" s="247" t="s">
        <v>2264</v>
      </c>
      <c r="B1" s="247"/>
      <c r="C1" s="247"/>
      <c r="D1" s="247"/>
      <c r="E1" s="247"/>
      <c r="F1" s="247"/>
      <c r="G1" s="247"/>
      <c r="H1" s="247"/>
      <c r="I1" s="247"/>
      <c r="J1" s="247"/>
      <c r="K1" s="247"/>
      <c r="L1" s="247"/>
      <c r="M1" s="247"/>
      <c r="N1" s="247"/>
      <c r="O1" s="247"/>
      <c r="P1" s="247"/>
      <c r="Q1" s="247"/>
      <c r="R1" s="247"/>
      <c r="S1" s="247"/>
      <c r="T1" s="247"/>
      <c r="U1" s="247"/>
      <c r="V1" s="247"/>
      <c r="W1" s="247"/>
      <c r="X1" s="247"/>
    </row>
    <row r="2" customHeight="1" spans="1:24">
      <c r="A2" s="242" t="s">
        <v>516</v>
      </c>
      <c r="B2" s="242"/>
      <c r="C2" s="242"/>
      <c r="D2" s="242"/>
      <c r="E2" s="242"/>
      <c r="F2" s="242"/>
      <c r="G2" s="242"/>
      <c r="H2" s="242"/>
      <c r="I2" s="242"/>
      <c r="J2" s="242"/>
      <c r="K2" s="242"/>
      <c r="L2" s="242"/>
      <c r="M2" s="242"/>
      <c r="N2" s="242"/>
      <c r="O2" s="242"/>
      <c r="P2" s="242"/>
      <c r="Q2" s="242"/>
      <c r="R2" s="242"/>
      <c r="S2" s="242"/>
      <c r="T2" s="242"/>
      <c r="U2" s="242"/>
      <c r="V2" s="242"/>
      <c r="W2" s="242"/>
      <c r="X2" s="242"/>
    </row>
    <row r="3" ht="14.1" customHeight="1" spans="1:24">
      <c r="A3" s="242"/>
      <c r="B3" s="242"/>
      <c r="C3" s="242"/>
      <c r="D3" s="242"/>
      <c r="E3" s="242"/>
      <c r="F3" s="242"/>
      <c r="G3" s="242"/>
      <c r="H3" s="242"/>
      <c r="I3" s="242"/>
      <c r="J3" s="242"/>
      <c r="K3" s="242"/>
      <c r="L3" s="242"/>
      <c r="M3" s="242"/>
      <c r="N3" s="242"/>
      <c r="O3" s="242"/>
      <c r="P3" s="242"/>
      <c r="Q3" s="242"/>
      <c r="R3" s="242"/>
      <c r="S3" s="242"/>
      <c r="T3" s="242"/>
      <c r="U3" s="242"/>
      <c r="V3" s="336" t="s">
        <v>2265</v>
      </c>
      <c r="W3" s="336"/>
      <c r="X3" s="336"/>
    </row>
    <row r="4" customHeight="1" spans="1:24">
      <c r="A4" s="248" t="s">
        <v>519</v>
      </c>
      <c r="U4" s="462" t="s">
        <v>587</v>
      </c>
      <c r="V4" s="462"/>
      <c r="W4" s="462"/>
      <c r="X4" s="462"/>
    </row>
    <row r="5" s="242" customFormat="1" customHeight="1" spans="1:24">
      <c r="A5" s="249" t="s">
        <v>444</v>
      </c>
      <c r="B5" s="249" t="s">
        <v>2113</v>
      </c>
      <c r="C5" s="251" t="s">
        <v>2266</v>
      </c>
      <c r="D5" s="251" t="s">
        <v>958</v>
      </c>
      <c r="E5" s="251" t="s">
        <v>2267</v>
      </c>
      <c r="F5" s="265" t="s">
        <v>2268</v>
      </c>
      <c r="G5" s="264" t="s">
        <v>2194</v>
      </c>
      <c r="H5" s="265" t="s">
        <v>2269</v>
      </c>
      <c r="I5" s="251" t="s">
        <v>877</v>
      </c>
      <c r="J5" s="251" t="s">
        <v>878</v>
      </c>
      <c r="K5" s="251" t="s">
        <v>905</v>
      </c>
      <c r="L5" s="251" t="s">
        <v>2270</v>
      </c>
      <c r="M5" s="251" t="s">
        <v>1032</v>
      </c>
      <c r="N5" s="251" t="s">
        <v>2123</v>
      </c>
      <c r="O5" s="265" t="s">
        <v>2271</v>
      </c>
      <c r="P5" s="265" t="s">
        <v>2272</v>
      </c>
      <c r="Q5" s="249" t="s">
        <v>414</v>
      </c>
      <c r="R5" s="249"/>
      <c r="S5" s="264" t="s">
        <v>852</v>
      </c>
      <c r="T5" s="249" t="s">
        <v>415</v>
      </c>
      <c r="U5" s="249"/>
      <c r="V5" s="249"/>
      <c r="W5" s="251" t="s">
        <v>417</v>
      </c>
      <c r="X5" s="251" t="s">
        <v>577</v>
      </c>
    </row>
    <row r="6" s="242" customFormat="1" ht="29.25" customHeight="1" spans="1:24">
      <c r="A6" s="253"/>
      <c r="B6" s="253"/>
      <c r="C6" s="277"/>
      <c r="D6" s="277"/>
      <c r="E6" s="277"/>
      <c r="F6" s="318"/>
      <c r="G6" s="458"/>
      <c r="H6" s="266"/>
      <c r="I6" s="277"/>
      <c r="J6" s="461"/>
      <c r="K6" s="277"/>
      <c r="L6" s="257"/>
      <c r="M6" s="257"/>
      <c r="N6" s="461"/>
      <c r="O6" s="269"/>
      <c r="P6" s="326"/>
      <c r="Q6" s="463" t="s">
        <v>1980</v>
      </c>
      <c r="R6" s="268" t="s">
        <v>1981</v>
      </c>
      <c r="S6" s="269"/>
      <c r="T6" s="268" t="s">
        <v>1980</v>
      </c>
      <c r="U6" s="464" t="s">
        <v>1036</v>
      </c>
      <c r="V6" s="268" t="s">
        <v>1981</v>
      </c>
      <c r="W6" s="464"/>
      <c r="X6" s="254"/>
    </row>
    <row r="7" spans="1:24">
      <c r="A7" s="284">
        <v>1</v>
      </c>
      <c r="B7" s="291" t="s">
        <v>2273</v>
      </c>
      <c r="C7" s="286" t="s">
        <v>2274</v>
      </c>
      <c r="D7" s="286" t="s">
        <v>2275</v>
      </c>
      <c r="E7" s="286"/>
      <c r="F7" s="459" t="s">
        <v>2276</v>
      </c>
      <c r="G7" s="286" t="s">
        <v>2277</v>
      </c>
      <c r="H7" s="271" t="s">
        <v>2278</v>
      </c>
      <c r="I7" s="286" t="s">
        <v>1233</v>
      </c>
      <c r="J7" s="288">
        <v>1</v>
      </c>
      <c r="K7" s="286" t="s">
        <v>2279</v>
      </c>
      <c r="L7" s="290">
        <v>42458</v>
      </c>
      <c r="M7" s="290">
        <v>41334</v>
      </c>
      <c r="N7" s="292">
        <v>10</v>
      </c>
      <c r="O7" s="296"/>
      <c r="P7" s="285"/>
      <c r="Q7" s="296">
        <v>10512.82</v>
      </c>
      <c r="R7" s="296">
        <v>6307.69</v>
      </c>
      <c r="S7" s="296"/>
      <c r="T7" s="446">
        <v>970</v>
      </c>
      <c r="U7" s="446" t="s">
        <v>517</v>
      </c>
      <c r="V7" s="446">
        <v>970</v>
      </c>
      <c r="W7" s="279">
        <v>-84.6219455933947</v>
      </c>
      <c r="X7" s="465" t="s">
        <v>2280</v>
      </c>
    </row>
    <row r="8" spans="1:24">
      <c r="A8" s="284">
        <v>2</v>
      </c>
      <c r="B8" s="291" t="s">
        <v>2281</v>
      </c>
      <c r="C8" s="286" t="s">
        <v>2282</v>
      </c>
      <c r="D8" s="286" t="s">
        <v>2283</v>
      </c>
      <c r="E8" s="286" t="s">
        <v>2284</v>
      </c>
      <c r="F8" s="459" t="s">
        <v>2276</v>
      </c>
      <c r="G8" s="286" t="s">
        <v>2277</v>
      </c>
      <c r="H8" s="271" t="s">
        <v>2285</v>
      </c>
      <c r="I8" s="286" t="s">
        <v>1233</v>
      </c>
      <c r="J8" s="288">
        <v>1</v>
      </c>
      <c r="K8" s="286" t="s">
        <v>2286</v>
      </c>
      <c r="L8" s="290">
        <v>42516</v>
      </c>
      <c r="M8" s="290">
        <v>41122</v>
      </c>
      <c r="N8" s="292">
        <v>10</v>
      </c>
      <c r="O8" s="296"/>
      <c r="P8" s="285"/>
      <c r="Q8" s="296">
        <v>4269.82</v>
      </c>
      <c r="R8" s="296">
        <v>2633.07</v>
      </c>
      <c r="S8" s="296"/>
      <c r="T8" s="446">
        <v>430</v>
      </c>
      <c r="U8" s="446" t="s">
        <v>517</v>
      </c>
      <c r="V8" s="446">
        <v>430</v>
      </c>
      <c r="W8" s="279">
        <v>-83.6692530012495</v>
      </c>
      <c r="X8" s="465" t="s">
        <v>2280</v>
      </c>
    </row>
    <row r="9" spans="1:24">
      <c r="A9" s="284">
        <v>3</v>
      </c>
      <c r="B9" s="291" t="s">
        <v>2287</v>
      </c>
      <c r="C9" s="286" t="s">
        <v>2282</v>
      </c>
      <c r="D9" s="286" t="s">
        <v>2283</v>
      </c>
      <c r="E9" s="286" t="s">
        <v>2284</v>
      </c>
      <c r="F9" s="459" t="s">
        <v>2276</v>
      </c>
      <c r="G9" s="286" t="s">
        <v>2277</v>
      </c>
      <c r="H9" s="271" t="s">
        <v>2285</v>
      </c>
      <c r="I9" s="286" t="s">
        <v>1233</v>
      </c>
      <c r="J9" s="288">
        <v>1</v>
      </c>
      <c r="K9" s="286" t="s">
        <v>2286</v>
      </c>
      <c r="L9" s="290">
        <v>42516</v>
      </c>
      <c r="M9" s="290">
        <v>41122</v>
      </c>
      <c r="N9" s="292">
        <v>10</v>
      </c>
      <c r="O9" s="296"/>
      <c r="P9" s="285"/>
      <c r="Q9" s="296">
        <v>4269.82</v>
      </c>
      <c r="R9" s="296">
        <v>2633.07</v>
      </c>
      <c r="S9" s="296"/>
      <c r="T9" s="446">
        <v>430</v>
      </c>
      <c r="U9" s="446" t="s">
        <v>517</v>
      </c>
      <c r="V9" s="446">
        <v>430</v>
      </c>
      <c r="W9" s="279">
        <v>-83.6692530012495</v>
      </c>
      <c r="X9" s="465" t="s">
        <v>2280</v>
      </c>
    </row>
    <row r="10" spans="1:24">
      <c r="A10" s="284">
        <v>4</v>
      </c>
      <c r="B10" s="291" t="s">
        <v>2288</v>
      </c>
      <c r="C10" s="286" t="s">
        <v>2289</v>
      </c>
      <c r="D10" s="286" t="s">
        <v>2290</v>
      </c>
      <c r="E10" s="286" t="s">
        <v>2291</v>
      </c>
      <c r="F10" s="459" t="s">
        <v>2292</v>
      </c>
      <c r="G10" s="286" t="s">
        <v>2277</v>
      </c>
      <c r="H10" s="460">
        <v>0.075</v>
      </c>
      <c r="I10" s="286" t="s">
        <v>1233</v>
      </c>
      <c r="J10" s="288">
        <v>1</v>
      </c>
      <c r="K10" s="286" t="s">
        <v>2293</v>
      </c>
      <c r="L10" s="290">
        <v>42735</v>
      </c>
      <c r="M10" s="290">
        <v>41426</v>
      </c>
      <c r="N10" s="292">
        <v>10</v>
      </c>
      <c r="O10" s="296"/>
      <c r="P10" s="285"/>
      <c r="Q10" s="296">
        <v>42980</v>
      </c>
      <c r="R10" s="296">
        <v>29011.49</v>
      </c>
      <c r="S10" s="296"/>
      <c r="T10" s="446">
        <v>3000</v>
      </c>
      <c r="U10" s="446" t="s">
        <v>517</v>
      </c>
      <c r="V10" s="446">
        <v>3000</v>
      </c>
      <c r="W10" s="279">
        <v>-89.6592694825395</v>
      </c>
      <c r="X10" s="465" t="s">
        <v>2280</v>
      </c>
    </row>
    <row r="11" spans="1:24">
      <c r="A11" s="284">
        <v>5</v>
      </c>
      <c r="B11" s="291" t="s">
        <v>2294</v>
      </c>
      <c r="C11" s="286" t="s">
        <v>2295</v>
      </c>
      <c r="D11" s="286" t="s">
        <v>2296</v>
      </c>
      <c r="E11" s="286" t="s">
        <v>2297</v>
      </c>
      <c r="F11" s="459" t="s">
        <v>2292</v>
      </c>
      <c r="G11" s="286" t="s">
        <v>2277</v>
      </c>
      <c r="H11" s="460">
        <v>0.05</v>
      </c>
      <c r="I11" s="286" t="s">
        <v>1231</v>
      </c>
      <c r="J11" s="288">
        <v>1</v>
      </c>
      <c r="K11" s="286" t="s">
        <v>2298</v>
      </c>
      <c r="L11" s="290">
        <v>42735</v>
      </c>
      <c r="M11" s="290">
        <v>41214</v>
      </c>
      <c r="N11" s="292">
        <v>10</v>
      </c>
      <c r="O11" s="296"/>
      <c r="P11" s="285"/>
      <c r="Q11" s="296">
        <v>20854</v>
      </c>
      <c r="R11" s="296">
        <v>14076.46</v>
      </c>
      <c r="S11" s="296"/>
      <c r="T11" s="446">
        <v>1500</v>
      </c>
      <c r="U11" s="446" t="s">
        <v>517</v>
      </c>
      <c r="V11" s="446">
        <v>1500</v>
      </c>
      <c r="W11" s="279">
        <v>-89.3439117505395</v>
      </c>
      <c r="X11" s="465" t="s">
        <v>2280</v>
      </c>
    </row>
    <row r="12" spans="1:24">
      <c r="A12" s="284">
        <v>6</v>
      </c>
      <c r="B12" s="291" t="s">
        <v>2299</v>
      </c>
      <c r="C12" s="286" t="s">
        <v>2300</v>
      </c>
      <c r="D12" s="286" t="s">
        <v>2301</v>
      </c>
      <c r="E12" s="286" t="s">
        <v>2297</v>
      </c>
      <c r="F12" s="286"/>
      <c r="G12" s="286" t="s">
        <v>2302</v>
      </c>
      <c r="H12" s="460"/>
      <c r="I12" s="286" t="s">
        <v>1231</v>
      </c>
      <c r="J12" s="288">
        <v>1</v>
      </c>
      <c r="K12" s="286" t="s">
        <v>2303</v>
      </c>
      <c r="L12" s="290">
        <v>42735</v>
      </c>
      <c r="M12" s="290">
        <v>41214</v>
      </c>
      <c r="N12" s="292">
        <v>10</v>
      </c>
      <c r="O12" s="296"/>
      <c r="P12" s="285"/>
      <c r="Q12" s="296">
        <v>21060</v>
      </c>
      <c r="R12" s="296">
        <v>14215.5</v>
      </c>
      <c r="S12" s="296"/>
      <c r="T12" s="446">
        <v>0</v>
      </c>
      <c r="U12" s="446" t="s">
        <v>517</v>
      </c>
      <c r="V12" s="446">
        <v>0</v>
      </c>
      <c r="W12" s="279">
        <v>-100</v>
      </c>
      <c r="X12" s="465" t="s">
        <v>2304</v>
      </c>
    </row>
    <row r="13" spans="1:24">
      <c r="A13" s="284">
        <v>7</v>
      </c>
      <c r="B13" s="291" t="s">
        <v>2305</v>
      </c>
      <c r="C13" s="286" t="s">
        <v>2306</v>
      </c>
      <c r="D13" s="286" t="s">
        <v>2307</v>
      </c>
      <c r="E13" s="286" t="s">
        <v>2297</v>
      </c>
      <c r="F13" s="459" t="s">
        <v>2308</v>
      </c>
      <c r="G13" s="286" t="s">
        <v>2277</v>
      </c>
      <c r="H13" s="460">
        <v>0.05</v>
      </c>
      <c r="I13" s="286" t="s">
        <v>1231</v>
      </c>
      <c r="J13" s="288">
        <v>1</v>
      </c>
      <c r="K13" s="286" t="s">
        <v>2298</v>
      </c>
      <c r="L13" s="290">
        <v>42735</v>
      </c>
      <c r="M13" s="290">
        <v>41214</v>
      </c>
      <c r="N13" s="292">
        <v>10</v>
      </c>
      <c r="O13" s="296"/>
      <c r="P13" s="285"/>
      <c r="Q13" s="296">
        <v>21795</v>
      </c>
      <c r="R13" s="296">
        <v>14711.61</v>
      </c>
      <c r="S13" s="296"/>
      <c r="T13" s="446">
        <v>1500</v>
      </c>
      <c r="U13" s="446" t="s">
        <v>517</v>
      </c>
      <c r="V13" s="446">
        <v>1500</v>
      </c>
      <c r="W13" s="279">
        <v>-89.8039711493168</v>
      </c>
      <c r="X13" s="465" t="s">
        <v>2280</v>
      </c>
    </row>
    <row r="14" spans="1:24">
      <c r="A14" s="284">
        <v>8</v>
      </c>
      <c r="B14" s="291" t="s">
        <v>2309</v>
      </c>
      <c r="C14" s="286" t="s">
        <v>2310</v>
      </c>
      <c r="D14" s="286" t="s">
        <v>2311</v>
      </c>
      <c r="E14" s="286" t="s">
        <v>2312</v>
      </c>
      <c r="F14" s="286"/>
      <c r="G14" s="286" t="s">
        <v>2302</v>
      </c>
      <c r="H14" s="460"/>
      <c r="I14" s="286" t="s">
        <v>1233</v>
      </c>
      <c r="J14" s="288">
        <v>1</v>
      </c>
      <c r="K14" s="286" t="s">
        <v>2303</v>
      </c>
      <c r="L14" s="290">
        <v>42735</v>
      </c>
      <c r="M14" s="290">
        <v>41426</v>
      </c>
      <c r="N14" s="292">
        <v>10</v>
      </c>
      <c r="O14" s="296"/>
      <c r="P14" s="285"/>
      <c r="Q14" s="296">
        <v>25428</v>
      </c>
      <c r="R14" s="296">
        <v>17163.9</v>
      </c>
      <c r="S14" s="296"/>
      <c r="T14" s="446">
        <v>0</v>
      </c>
      <c r="U14" s="446" t="s">
        <v>517</v>
      </c>
      <c r="V14" s="446">
        <v>0</v>
      </c>
      <c r="W14" s="279">
        <v>-100</v>
      </c>
      <c r="X14" s="465" t="s">
        <v>2304</v>
      </c>
    </row>
    <row r="15" spans="1:24">
      <c r="A15" s="284">
        <v>9</v>
      </c>
      <c r="B15" s="291" t="s">
        <v>2313</v>
      </c>
      <c r="C15" s="286" t="s">
        <v>2314</v>
      </c>
      <c r="D15" s="286" t="s">
        <v>2315</v>
      </c>
      <c r="E15" s="286" t="s">
        <v>2316</v>
      </c>
      <c r="F15" s="286"/>
      <c r="G15" s="286" t="s">
        <v>2302</v>
      </c>
      <c r="H15" s="460"/>
      <c r="I15" s="286" t="s">
        <v>1233</v>
      </c>
      <c r="J15" s="288">
        <v>1</v>
      </c>
      <c r="K15" s="286" t="s">
        <v>2303</v>
      </c>
      <c r="L15" s="290">
        <v>42735</v>
      </c>
      <c r="M15" s="290">
        <v>41334</v>
      </c>
      <c r="N15" s="292">
        <v>10</v>
      </c>
      <c r="O15" s="296"/>
      <c r="P15" s="285"/>
      <c r="Q15" s="296">
        <v>27764.57</v>
      </c>
      <c r="R15" s="296">
        <v>18741.11</v>
      </c>
      <c r="S15" s="296"/>
      <c r="T15" s="446">
        <v>0</v>
      </c>
      <c r="U15" s="446" t="s">
        <v>517</v>
      </c>
      <c r="V15" s="446">
        <v>0</v>
      </c>
      <c r="W15" s="279">
        <v>-100</v>
      </c>
      <c r="X15" s="465" t="s">
        <v>2304</v>
      </c>
    </row>
    <row r="16" spans="1:24">
      <c r="A16" s="284">
        <v>10</v>
      </c>
      <c r="B16" s="291" t="s">
        <v>2317</v>
      </c>
      <c r="C16" s="286" t="s">
        <v>2318</v>
      </c>
      <c r="D16" s="286" t="s">
        <v>2319</v>
      </c>
      <c r="E16" s="286" t="s">
        <v>2320</v>
      </c>
      <c r="F16" s="286"/>
      <c r="G16" s="286" t="s">
        <v>2302</v>
      </c>
      <c r="H16" s="460"/>
      <c r="I16" s="286" t="s">
        <v>1233</v>
      </c>
      <c r="J16" s="288">
        <v>1</v>
      </c>
      <c r="K16" s="286" t="s">
        <v>2303</v>
      </c>
      <c r="L16" s="290">
        <v>42735</v>
      </c>
      <c r="M16" s="290">
        <v>41061</v>
      </c>
      <c r="N16" s="292">
        <v>10</v>
      </c>
      <c r="O16" s="296"/>
      <c r="P16" s="285"/>
      <c r="Q16" s="296">
        <v>11539</v>
      </c>
      <c r="R16" s="296">
        <v>7788.82</v>
      </c>
      <c r="S16" s="296"/>
      <c r="T16" s="446">
        <v>0</v>
      </c>
      <c r="U16" s="446" t="s">
        <v>517</v>
      </c>
      <c r="V16" s="446">
        <v>0</v>
      </c>
      <c r="W16" s="279">
        <v>-100</v>
      </c>
      <c r="X16" s="465" t="s">
        <v>2304</v>
      </c>
    </row>
    <row r="17" spans="1:24">
      <c r="A17" s="284">
        <v>11</v>
      </c>
      <c r="B17" s="291" t="s">
        <v>2321</v>
      </c>
      <c r="C17" s="286" t="s">
        <v>2322</v>
      </c>
      <c r="D17" s="286" t="s">
        <v>2323</v>
      </c>
      <c r="E17" s="286"/>
      <c r="F17" s="286"/>
      <c r="G17" s="286" t="s">
        <v>2302</v>
      </c>
      <c r="H17" s="460"/>
      <c r="I17" s="286" t="s">
        <v>1231</v>
      </c>
      <c r="J17" s="288">
        <v>1</v>
      </c>
      <c r="K17" s="286" t="s">
        <v>2303</v>
      </c>
      <c r="L17" s="290">
        <v>42735</v>
      </c>
      <c r="M17" s="290">
        <v>41214</v>
      </c>
      <c r="N17" s="292">
        <v>10</v>
      </c>
      <c r="O17" s="296"/>
      <c r="P17" s="285"/>
      <c r="Q17" s="296">
        <v>12504</v>
      </c>
      <c r="R17" s="296">
        <v>8440.2</v>
      </c>
      <c r="S17" s="296"/>
      <c r="T17" s="446">
        <v>0</v>
      </c>
      <c r="U17" s="446" t="s">
        <v>517</v>
      </c>
      <c r="V17" s="446">
        <v>0</v>
      </c>
      <c r="W17" s="279">
        <v>-100</v>
      </c>
      <c r="X17" s="465" t="s">
        <v>2304</v>
      </c>
    </row>
    <row r="18" spans="1:24">
      <c r="A18" s="284">
        <v>12</v>
      </c>
      <c r="B18" s="291" t="s">
        <v>2324</v>
      </c>
      <c r="C18" s="286" t="s">
        <v>2325</v>
      </c>
      <c r="D18" s="286" t="s">
        <v>2326</v>
      </c>
      <c r="E18" s="286"/>
      <c r="F18" s="286"/>
      <c r="G18" s="286" t="s">
        <v>2302</v>
      </c>
      <c r="H18" s="460"/>
      <c r="I18" s="286" t="s">
        <v>1231</v>
      </c>
      <c r="J18" s="288">
        <v>1</v>
      </c>
      <c r="K18" s="286" t="s">
        <v>2303</v>
      </c>
      <c r="L18" s="290">
        <v>42735</v>
      </c>
      <c r="M18" s="290">
        <v>41214</v>
      </c>
      <c r="N18" s="292">
        <v>10</v>
      </c>
      <c r="O18" s="296"/>
      <c r="P18" s="285"/>
      <c r="Q18" s="296">
        <v>14744</v>
      </c>
      <c r="R18" s="296">
        <v>9952.19</v>
      </c>
      <c r="S18" s="296"/>
      <c r="T18" s="446">
        <v>0</v>
      </c>
      <c r="U18" s="446" t="s">
        <v>517</v>
      </c>
      <c r="V18" s="446">
        <v>0</v>
      </c>
      <c r="W18" s="279">
        <v>-100</v>
      </c>
      <c r="X18" s="465" t="s">
        <v>2304</v>
      </c>
    </row>
    <row r="19" spans="1:24">
      <c r="A19" s="284">
        <v>13</v>
      </c>
      <c r="B19" s="291" t="s">
        <v>2327</v>
      </c>
      <c r="C19" s="286" t="s">
        <v>2328</v>
      </c>
      <c r="D19" s="286" t="s">
        <v>2329</v>
      </c>
      <c r="E19" s="286"/>
      <c r="F19" s="286"/>
      <c r="G19" s="286" t="s">
        <v>2302</v>
      </c>
      <c r="H19" s="460"/>
      <c r="I19" s="286" t="s">
        <v>1231</v>
      </c>
      <c r="J19" s="288">
        <v>1</v>
      </c>
      <c r="K19" s="286" t="s">
        <v>2303</v>
      </c>
      <c r="L19" s="290">
        <v>42735</v>
      </c>
      <c r="M19" s="290">
        <v>41214</v>
      </c>
      <c r="N19" s="292">
        <v>10</v>
      </c>
      <c r="O19" s="296"/>
      <c r="P19" s="285"/>
      <c r="Q19" s="296">
        <v>12462</v>
      </c>
      <c r="R19" s="296">
        <v>8411.85</v>
      </c>
      <c r="S19" s="296"/>
      <c r="T19" s="446">
        <v>0</v>
      </c>
      <c r="U19" s="446" t="s">
        <v>517</v>
      </c>
      <c r="V19" s="446">
        <v>0</v>
      </c>
      <c r="W19" s="279">
        <v>-100</v>
      </c>
      <c r="X19" s="465" t="s">
        <v>2304</v>
      </c>
    </row>
    <row r="20" spans="1:24">
      <c r="A20" s="284">
        <v>14</v>
      </c>
      <c r="B20" s="291" t="s">
        <v>2330</v>
      </c>
      <c r="C20" s="286" t="s">
        <v>2331</v>
      </c>
      <c r="D20" s="286" t="s">
        <v>2332</v>
      </c>
      <c r="E20" s="286" t="s">
        <v>2333</v>
      </c>
      <c r="F20" s="459" t="s">
        <v>2334</v>
      </c>
      <c r="G20" s="286" t="s">
        <v>2277</v>
      </c>
      <c r="H20" s="460">
        <v>0.02</v>
      </c>
      <c r="I20" s="286" t="s">
        <v>1233</v>
      </c>
      <c r="J20" s="288">
        <v>1</v>
      </c>
      <c r="K20" s="286" t="s">
        <v>2335</v>
      </c>
      <c r="L20" s="290">
        <v>42735</v>
      </c>
      <c r="M20" s="290">
        <v>41000</v>
      </c>
      <c r="N20" s="292">
        <v>10</v>
      </c>
      <c r="O20" s="296"/>
      <c r="P20" s="285"/>
      <c r="Q20" s="296">
        <v>12026</v>
      </c>
      <c r="R20" s="296">
        <v>8117.54</v>
      </c>
      <c r="S20" s="296"/>
      <c r="T20" s="446">
        <v>500</v>
      </c>
      <c r="U20" s="446" t="s">
        <v>517</v>
      </c>
      <c r="V20" s="446">
        <v>500</v>
      </c>
      <c r="W20" s="279">
        <v>-93.8404984761393</v>
      </c>
      <c r="X20" s="465" t="s">
        <v>2280</v>
      </c>
    </row>
    <row r="21" spans="1:24">
      <c r="A21" s="284">
        <v>15</v>
      </c>
      <c r="B21" s="291" t="s">
        <v>2336</v>
      </c>
      <c r="C21" s="286" t="s">
        <v>2337</v>
      </c>
      <c r="D21" s="286" t="s">
        <v>2338</v>
      </c>
      <c r="E21" s="286" t="s">
        <v>2339</v>
      </c>
      <c r="F21" s="286"/>
      <c r="G21" s="286" t="s">
        <v>2302</v>
      </c>
      <c r="H21" s="460"/>
      <c r="I21" s="286" t="s">
        <v>1233</v>
      </c>
      <c r="J21" s="288">
        <v>1</v>
      </c>
      <c r="K21" s="286" t="s">
        <v>2303</v>
      </c>
      <c r="L21" s="290">
        <v>42735</v>
      </c>
      <c r="M21" s="290">
        <v>41214</v>
      </c>
      <c r="N21" s="292">
        <v>10</v>
      </c>
      <c r="O21" s="296"/>
      <c r="P21" s="285"/>
      <c r="Q21" s="296">
        <v>7898</v>
      </c>
      <c r="R21" s="296">
        <v>5331.14</v>
      </c>
      <c r="S21" s="296"/>
      <c r="T21" s="446">
        <v>0</v>
      </c>
      <c r="U21" s="446" t="s">
        <v>517</v>
      </c>
      <c r="V21" s="446">
        <v>0</v>
      </c>
      <c r="W21" s="279">
        <v>-100</v>
      </c>
      <c r="X21" s="465" t="s">
        <v>2304</v>
      </c>
    </row>
    <row r="22" spans="1:24">
      <c r="A22" s="284">
        <v>16</v>
      </c>
      <c r="B22" s="291" t="s">
        <v>2340</v>
      </c>
      <c r="C22" s="286" t="s">
        <v>2341</v>
      </c>
      <c r="D22" s="286" t="s">
        <v>2342</v>
      </c>
      <c r="E22" s="286"/>
      <c r="F22" s="286" t="s">
        <v>2343</v>
      </c>
      <c r="G22" s="286" t="s">
        <v>2277</v>
      </c>
      <c r="H22" s="460">
        <v>0.75</v>
      </c>
      <c r="I22" s="286" t="s">
        <v>1233</v>
      </c>
      <c r="J22" s="288">
        <v>1</v>
      </c>
      <c r="K22" s="286" t="s">
        <v>2344</v>
      </c>
      <c r="L22" s="290">
        <v>42735</v>
      </c>
      <c r="M22" s="290">
        <v>41244</v>
      </c>
      <c r="N22" s="292">
        <v>10</v>
      </c>
      <c r="O22" s="296"/>
      <c r="P22" s="285"/>
      <c r="Q22" s="296">
        <v>7616</v>
      </c>
      <c r="R22" s="296">
        <v>5140.79</v>
      </c>
      <c r="S22" s="296"/>
      <c r="T22" s="446">
        <v>1290</v>
      </c>
      <c r="U22" s="446" t="s">
        <v>517</v>
      </c>
      <c r="V22" s="446">
        <v>1290</v>
      </c>
      <c r="W22" s="279">
        <v>-74.906580506109</v>
      </c>
      <c r="X22" s="465" t="s">
        <v>2280</v>
      </c>
    </row>
    <row r="23" spans="1:24">
      <c r="A23" s="284">
        <v>17</v>
      </c>
      <c r="B23" s="291" t="s">
        <v>2345</v>
      </c>
      <c r="C23" s="286" t="s">
        <v>2346</v>
      </c>
      <c r="D23" s="286" t="s">
        <v>2347</v>
      </c>
      <c r="E23" s="286"/>
      <c r="F23" s="286" t="s">
        <v>2343</v>
      </c>
      <c r="G23" s="286" t="s">
        <v>2277</v>
      </c>
      <c r="H23" s="460">
        <v>0.4</v>
      </c>
      <c r="I23" s="286" t="s">
        <v>1233</v>
      </c>
      <c r="J23" s="288">
        <v>1</v>
      </c>
      <c r="K23" s="286" t="s">
        <v>2344</v>
      </c>
      <c r="L23" s="290">
        <v>42735</v>
      </c>
      <c r="M23" s="290">
        <v>41214</v>
      </c>
      <c r="N23" s="292">
        <v>10</v>
      </c>
      <c r="O23" s="296"/>
      <c r="P23" s="285"/>
      <c r="Q23" s="296">
        <v>5769</v>
      </c>
      <c r="R23" s="296">
        <v>3894.06</v>
      </c>
      <c r="S23" s="296"/>
      <c r="T23" s="446">
        <v>690</v>
      </c>
      <c r="U23" s="446" t="s">
        <v>517</v>
      </c>
      <c r="V23" s="446">
        <v>690</v>
      </c>
      <c r="W23" s="279">
        <v>-82.2807044575584</v>
      </c>
      <c r="X23" s="465" t="s">
        <v>2280</v>
      </c>
    </row>
    <row r="24" spans="1:24">
      <c r="A24" s="284">
        <v>18</v>
      </c>
      <c r="B24" s="291" t="s">
        <v>2348</v>
      </c>
      <c r="C24" s="286" t="s">
        <v>2349</v>
      </c>
      <c r="D24" s="286" t="s">
        <v>2350</v>
      </c>
      <c r="E24" s="286"/>
      <c r="F24" s="286" t="s">
        <v>2343</v>
      </c>
      <c r="G24" s="286" t="s">
        <v>2277</v>
      </c>
      <c r="H24" s="460">
        <v>0.4</v>
      </c>
      <c r="I24" s="286" t="s">
        <v>1233</v>
      </c>
      <c r="J24" s="288">
        <v>1</v>
      </c>
      <c r="K24" s="286" t="s">
        <v>2351</v>
      </c>
      <c r="L24" s="290">
        <v>42735</v>
      </c>
      <c r="M24" s="290">
        <v>41214</v>
      </c>
      <c r="N24" s="292">
        <v>10</v>
      </c>
      <c r="O24" s="296"/>
      <c r="P24" s="285"/>
      <c r="Q24" s="296">
        <v>5885</v>
      </c>
      <c r="R24" s="296">
        <v>3972.38</v>
      </c>
      <c r="S24" s="296"/>
      <c r="T24" s="446">
        <v>690</v>
      </c>
      <c r="U24" s="446" t="s">
        <v>517</v>
      </c>
      <c r="V24" s="446">
        <v>690</v>
      </c>
      <c r="W24" s="279">
        <v>-82.6300605682236</v>
      </c>
      <c r="X24" s="465" t="s">
        <v>2280</v>
      </c>
    </row>
    <row r="25" spans="1:24">
      <c r="A25" s="284">
        <v>19</v>
      </c>
      <c r="B25" s="291" t="s">
        <v>2352</v>
      </c>
      <c r="C25" s="286" t="s">
        <v>2353</v>
      </c>
      <c r="D25" s="286"/>
      <c r="E25" s="286"/>
      <c r="F25" s="459" t="s">
        <v>2292</v>
      </c>
      <c r="G25" s="286" t="s">
        <v>2277</v>
      </c>
      <c r="H25" s="460">
        <v>0.2</v>
      </c>
      <c r="I25" s="286" t="s">
        <v>1231</v>
      </c>
      <c r="J25" s="288">
        <v>1</v>
      </c>
      <c r="K25" s="286" t="s">
        <v>2354</v>
      </c>
      <c r="L25" s="290">
        <v>42735</v>
      </c>
      <c r="M25" s="290">
        <v>41214</v>
      </c>
      <c r="N25" s="292">
        <v>10</v>
      </c>
      <c r="O25" s="296"/>
      <c r="P25" s="285"/>
      <c r="Q25" s="296">
        <v>4824</v>
      </c>
      <c r="R25" s="296">
        <v>3256.2</v>
      </c>
      <c r="S25" s="296"/>
      <c r="T25" s="446">
        <v>440</v>
      </c>
      <c r="U25" s="446" t="s">
        <v>517</v>
      </c>
      <c r="V25" s="446">
        <v>440</v>
      </c>
      <c r="W25" s="279">
        <v>-86.4873165039002</v>
      </c>
      <c r="X25" s="465" t="s">
        <v>2280</v>
      </c>
    </row>
    <row r="26" spans="1:24">
      <c r="A26" s="284">
        <v>20</v>
      </c>
      <c r="B26" s="291" t="s">
        <v>2355</v>
      </c>
      <c r="C26" s="286" t="s">
        <v>2356</v>
      </c>
      <c r="D26" s="286" t="s">
        <v>2357</v>
      </c>
      <c r="E26" s="286" t="s">
        <v>2320</v>
      </c>
      <c r="F26" s="286"/>
      <c r="G26" s="286" t="s">
        <v>2302</v>
      </c>
      <c r="H26" s="460"/>
      <c r="I26" s="286" t="s">
        <v>1233</v>
      </c>
      <c r="J26" s="288">
        <v>1</v>
      </c>
      <c r="K26" s="286" t="s">
        <v>2303</v>
      </c>
      <c r="L26" s="290">
        <v>42735</v>
      </c>
      <c r="M26" s="290">
        <v>41395</v>
      </c>
      <c r="N26" s="292">
        <v>10</v>
      </c>
      <c r="O26" s="296"/>
      <c r="P26" s="285"/>
      <c r="Q26" s="296">
        <v>4723</v>
      </c>
      <c r="R26" s="296">
        <v>3188.02</v>
      </c>
      <c r="S26" s="296"/>
      <c r="T26" s="446">
        <v>0</v>
      </c>
      <c r="U26" s="446" t="s">
        <v>517</v>
      </c>
      <c r="V26" s="446">
        <v>0</v>
      </c>
      <c r="W26" s="279">
        <v>-100</v>
      </c>
      <c r="X26" s="465" t="s">
        <v>2304</v>
      </c>
    </row>
    <row r="27" spans="1:24">
      <c r="A27" s="284">
        <v>21</v>
      </c>
      <c r="B27" s="291" t="s">
        <v>2358</v>
      </c>
      <c r="C27" s="286" t="s">
        <v>2359</v>
      </c>
      <c r="D27" s="286" t="s">
        <v>2360</v>
      </c>
      <c r="E27" s="286" t="s">
        <v>2333</v>
      </c>
      <c r="F27" s="286" t="s">
        <v>2343</v>
      </c>
      <c r="G27" s="286" t="s">
        <v>2277</v>
      </c>
      <c r="H27" s="460">
        <v>0.01</v>
      </c>
      <c r="I27" s="286" t="s">
        <v>1231</v>
      </c>
      <c r="J27" s="288">
        <v>1</v>
      </c>
      <c r="K27" s="286" t="s">
        <v>2335</v>
      </c>
      <c r="L27" s="290">
        <v>42735</v>
      </c>
      <c r="M27" s="290">
        <v>41000</v>
      </c>
      <c r="N27" s="292">
        <v>10</v>
      </c>
      <c r="O27" s="296"/>
      <c r="P27" s="285"/>
      <c r="Q27" s="296">
        <v>1718</v>
      </c>
      <c r="R27" s="296">
        <v>1159.64</v>
      </c>
      <c r="S27" s="296"/>
      <c r="T27" s="446">
        <v>50</v>
      </c>
      <c r="U27" s="446" t="s">
        <v>517</v>
      </c>
      <c r="V27" s="446">
        <v>50</v>
      </c>
      <c r="W27" s="279">
        <v>-95.6883170639164</v>
      </c>
      <c r="X27" s="465" t="s">
        <v>2280</v>
      </c>
    </row>
    <row r="28" spans="1:24">
      <c r="A28" s="284">
        <v>22</v>
      </c>
      <c r="B28" s="291" t="s">
        <v>2361</v>
      </c>
      <c r="C28" s="286" t="s">
        <v>2362</v>
      </c>
      <c r="D28" s="286" t="s">
        <v>2363</v>
      </c>
      <c r="E28" s="286"/>
      <c r="F28" s="286" t="s">
        <v>2343</v>
      </c>
      <c r="G28" s="286" t="s">
        <v>2277</v>
      </c>
      <c r="H28" s="460">
        <v>0.1</v>
      </c>
      <c r="I28" s="286" t="s">
        <v>1233</v>
      </c>
      <c r="J28" s="288">
        <v>1</v>
      </c>
      <c r="K28" s="286" t="s">
        <v>2364</v>
      </c>
      <c r="L28" s="290">
        <v>42735</v>
      </c>
      <c r="M28" s="290">
        <v>41214</v>
      </c>
      <c r="N28" s="292">
        <v>10</v>
      </c>
      <c r="O28" s="296"/>
      <c r="P28" s="285"/>
      <c r="Q28" s="296">
        <v>3761</v>
      </c>
      <c r="R28" s="296">
        <v>2538.68</v>
      </c>
      <c r="S28" s="296"/>
      <c r="T28" s="446">
        <v>300</v>
      </c>
      <c r="U28" s="446" t="s">
        <v>517</v>
      </c>
      <c r="V28" s="446">
        <v>300</v>
      </c>
      <c r="W28" s="279">
        <v>-88.182835174185</v>
      </c>
      <c r="X28" s="465" t="s">
        <v>2280</v>
      </c>
    </row>
    <row r="29" spans="1:24">
      <c r="A29" s="284">
        <v>23</v>
      </c>
      <c r="B29" s="291" t="s">
        <v>2365</v>
      </c>
      <c r="C29" s="286" t="s">
        <v>2366</v>
      </c>
      <c r="D29" s="286" t="s">
        <v>2367</v>
      </c>
      <c r="E29" s="286"/>
      <c r="F29" s="459" t="s">
        <v>2368</v>
      </c>
      <c r="G29" s="286" t="s">
        <v>2277</v>
      </c>
      <c r="H29" s="460">
        <v>0.9</v>
      </c>
      <c r="I29" s="286" t="s">
        <v>1233</v>
      </c>
      <c r="J29" s="288">
        <v>1</v>
      </c>
      <c r="K29" s="286" t="s">
        <v>2364</v>
      </c>
      <c r="L29" s="290">
        <v>42735</v>
      </c>
      <c r="M29" s="290">
        <v>41395</v>
      </c>
      <c r="N29" s="292">
        <v>10</v>
      </c>
      <c r="O29" s="296"/>
      <c r="P29" s="285"/>
      <c r="Q29" s="296">
        <v>3693</v>
      </c>
      <c r="R29" s="296">
        <v>2492.76</v>
      </c>
      <c r="S29" s="296"/>
      <c r="T29" s="446">
        <v>1970</v>
      </c>
      <c r="U29" s="446" t="s">
        <v>517</v>
      </c>
      <c r="V29" s="446">
        <v>1970</v>
      </c>
      <c r="W29" s="279">
        <v>-20.9711323994288</v>
      </c>
      <c r="X29" s="465" t="s">
        <v>2280</v>
      </c>
    </row>
    <row r="30" spans="1:24">
      <c r="A30" s="284">
        <v>24</v>
      </c>
      <c r="B30" s="291" t="s">
        <v>2369</v>
      </c>
      <c r="C30" s="286" t="s">
        <v>2370</v>
      </c>
      <c r="D30" s="286" t="s">
        <v>2371</v>
      </c>
      <c r="E30" s="286"/>
      <c r="F30" s="459" t="s">
        <v>2368</v>
      </c>
      <c r="G30" s="286" t="s">
        <v>2277</v>
      </c>
      <c r="H30" s="460">
        <v>0.9</v>
      </c>
      <c r="I30" s="286" t="s">
        <v>1233</v>
      </c>
      <c r="J30" s="288">
        <v>1</v>
      </c>
      <c r="K30" s="286" t="s">
        <v>2364</v>
      </c>
      <c r="L30" s="290">
        <v>42735</v>
      </c>
      <c r="M30" s="290">
        <v>41214</v>
      </c>
      <c r="N30" s="292">
        <v>10</v>
      </c>
      <c r="O30" s="296"/>
      <c r="P30" s="285"/>
      <c r="Q30" s="296">
        <v>2728</v>
      </c>
      <c r="R30" s="296">
        <v>1841.41</v>
      </c>
      <c r="S30" s="296"/>
      <c r="T30" s="446">
        <v>1970</v>
      </c>
      <c r="U30" s="446" t="s">
        <v>517</v>
      </c>
      <c r="V30" s="446">
        <v>1970</v>
      </c>
      <c r="W30" s="279">
        <v>6.98323567266388</v>
      </c>
      <c r="X30" s="465" t="s">
        <v>2280</v>
      </c>
    </row>
    <row r="31" spans="1:24">
      <c r="A31" s="284">
        <v>25</v>
      </c>
      <c r="B31" s="291" t="s">
        <v>2372</v>
      </c>
      <c r="C31" s="286" t="s">
        <v>2373</v>
      </c>
      <c r="D31" s="286" t="s">
        <v>2374</v>
      </c>
      <c r="E31" s="286" t="s">
        <v>2375</v>
      </c>
      <c r="F31" s="286" t="s">
        <v>2343</v>
      </c>
      <c r="G31" s="286" t="s">
        <v>2277</v>
      </c>
      <c r="H31" s="460">
        <v>0.2</v>
      </c>
      <c r="I31" s="286" t="s">
        <v>1231</v>
      </c>
      <c r="J31" s="288">
        <v>1</v>
      </c>
      <c r="K31" s="286" t="s">
        <v>2303</v>
      </c>
      <c r="L31" s="290">
        <v>42735</v>
      </c>
      <c r="M31" s="290">
        <v>41334</v>
      </c>
      <c r="N31" s="292">
        <v>10</v>
      </c>
      <c r="O31" s="296"/>
      <c r="P31" s="285"/>
      <c r="Q31" s="296">
        <v>2291</v>
      </c>
      <c r="R31" s="296">
        <v>1546.43</v>
      </c>
      <c r="S31" s="296"/>
      <c r="T31" s="446">
        <v>340</v>
      </c>
      <c r="U31" s="446" t="s">
        <v>517</v>
      </c>
      <c r="V31" s="446">
        <v>340</v>
      </c>
      <c r="W31" s="279">
        <v>-78.0138771234391</v>
      </c>
      <c r="X31" s="465" t="s">
        <v>2280</v>
      </c>
    </row>
    <row r="32" spans="1:24">
      <c r="A32" s="284">
        <v>26</v>
      </c>
      <c r="B32" s="291" t="s">
        <v>2376</v>
      </c>
      <c r="C32" s="286" t="s">
        <v>2373</v>
      </c>
      <c r="D32" s="286" t="s">
        <v>2374</v>
      </c>
      <c r="E32" s="286" t="s">
        <v>2375</v>
      </c>
      <c r="F32" s="286" t="s">
        <v>2343</v>
      </c>
      <c r="G32" s="286" t="s">
        <v>2277</v>
      </c>
      <c r="H32" s="460">
        <v>0.2</v>
      </c>
      <c r="I32" s="286" t="s">
        <v>1231</v>
      </c>
      <c r="J32" s="288">
        <v>1</v>
      </c>
      <c r="K32" s="286" t="s">
        <v>2303</v>
      </c>
      <c r="L32" s="290">
        <v>42735</v>
      </c>
      <c r="M32" s="290">
        <v>41334</v>
      </c>
      <c r="N32" s="292">
        <v>10</v>
      </c>
      <c r="O32" s="296"/>
      <c r="P32" s="285"/>
      <c r="Q32" s="296">
        <v>2291</v>
      </c>
      <c r="R32" s="296">
        <v>1546.43</v>
      </c>
      <c r="S32" s="296"/>
      <c r="T32" s="446">
        <v>340</v>
      </c>
      <c r="U32" s="446" t="s">
        <v>517</v>
      </c>
      <c r="V32" s="446">
        <v>340</v>
      </c>
      <c r="W32" s="279">
        <v>-78.0138771234391</v>
      </c>
      <c r="X32" s="465" t="s">
        <v>2280</v>
      </c>
    </row>
    <row r="33" spans="1:24">
      <c r="A33" s="284">
        <v>27</v>
      </c>
      <c r="B33" s="291" t="s">
        <v>2377</v>
      </c>
      <c r="C33" s="286" t="s">
        <v>2378</v>
      </c>
      <c r="D33" s="286" t="s">
        <v>2379</v>
      </c>
      <c r="E33" s="286" t="s">
        <v>2380</v>
      </c>
      <c r="F33" s="286"/>
      <c r="G33" s="286" t="s">
        <v>2302</v>
      </c>
      <c r="H33" s="460"/>
      <c r="I33" s="286" t="s">
        <v>1233</v>
      </c>
      <c r="J33" s="288">
        <v>1</v>
      </c>
      <c r="K33" s="286" t="s">
        <v>2303</v>
      </c>
      <c r="L33" s="290">
        <v>42735</v>
      </c>
      <c r="M33" s="290">
        <v>41275</v>
      </c>
      <c r="N33" s="292">
        <v>10</v>
      </c>
      <c r="O33" s="296"/>
      <c r="P33" s="285"/>
      <c r="Q33" s="296">
        <v>100385</v>
      </c>
      <c r="R33" s="296">
        <v>67759.88</v>
      </c>
      <c r="S33" s="296"/>
      <c r="T33" s="446">
        <v>0</v>
      </c>
      <c r="U33" s="446" t="s">
        <v>517</v>
      </c>
      <c r="V33" s="446">
        <v>0</v>
      </c>
      <c r="W33" s="279">
        <v>-100</v>
      </c>
      <c r="X33" s="465" t="s">
        <v>2304</v>
      </c>
    </row>
    <row r="34" spans="1:24">
      <c r="A34" s="284">
        <v>28</v>
      </c>
      <c r="B34" s="291" t="s">
        <v>2381</v>
      </c>
      <c r="C34" s="286" t="s">
        <v>2382</v>
      </c>
      <c r="D34" s="286" t="s">
        <v>2383</v>
      </c>
      <c r="E34" s="286" t="s">
        <v>2384</v>
      </c>
      <c r="F34" s="286"/>
      <c r="G34" s="286" t="s">
        <v>2302</v>
      </c>
      <c r="H34" s="460"/>
      <c r="I34" s="286" t="s">
        <v>1233</v>
      </c>
      <c r="J34" s="288">
        <v>1</v>
      </c>
      <c r="K34" s="286" t="s">
        <v>2303</v>
      </c>
      <c r="L34" s="290">
        <v>42735</v>
      </c>
      <c r="M34" s="290">
        <v>41426</v>
      </c>
      <c r="N34" s="292">
        <v>10</v>
      </c>
      <c r="O34" s="296"/>
      <c r="P34" s="285"/>
      <c r="Q34" s="296">
        <v>146744.67</v>
      </c>
      <c r="R34" s="296">
        <v>99052.68</v>
      </c>
      <c r="S34" s="296"/>
      <c r="T34" s="446">
        <v>0</v>
      </c>
      <c r="U34" s="446" t="s">
        <v>517</v>
      </c>
      <c r="V34" s="446">
        <v>0</v>
      </c>
      <c r="W34" s="279">
        <v>-100</v>
      </c>
      <c r="X34" s="465" t="s">
        <v>2304</v>
      </c>
    </row>
    <row r="35" spans="1:24">
      <c r="A35" s="284">
        <v>29</v>
      </c>
      <c r="B35" s="291" t="s">
        <v>2385</v>
      </c>
      <c r="C35" s="286" t="s">
        <v>2386</v>
      </c>
      <c r="D35" s="286" t="s">
        <v>2387</v>
      </c>
      <c r="E35" s="286" t="s">
        <v>2384</v>
      </c>
      <c r="F35" s="286"/>
      <c r="G35" s="286" t="s">
        <v>2302</v>
      </c>
      <c r="H35" s="460"/>
      <c r="I35" s="286" t="s">
        <v>1231</v>
      </c>
      <c r="J35" s="288">
        <v>1</v>
      </c>
      <c r="K35" s="286" t="s">
        <v>2303</v>
      </c>
      <c r="L35" s="290">
        <v>42735</v>
      </c>
      <c r="M35" s="290">
        <v>41244</v>
      </c>
      <c r="N35" s="292">
        <v>10</v>
      </c>
      <c r="O35" s="296"/>
      <c r="P35" s="285"/>
      <c r="Q35" s="296">
        <v>2354</v>
      </c>
      <c r="R35" s="296">
        <v>1588.94</v>
      </c>
      <c r="S35" s="296"/>
      <c r="T35" s="446">
        <v>0</v>
      </c>
      <c r="U35" s="446" t="s">
        <v>517</v>
      </c>
      <c r="V35" s="446">
        <v>0</v>
      </c>
      <c r="W35" s="279">
        <v>-100</v>
      </c>
      <c r="X35" s="465" t="s">
        <v>2304</v>
      </c>
    </row>
    <row r="36" spans="1:24">
      <c r="A36" s="284">
        <v>30</v>
      </c>
      <c r="B36" s="291" t="s">
        <v>2388</v>
      </c>
      <c r="C36" s="286" t="s">
        <v>2389</v>
      </c>
      <c r="D36" s="286" t="s">
        <v>2390</v>
      </c>
      <c r="E36" s="286" t="s">
        <v>2384</v>
      </c>
      <c r="F36" s="286"/>
      <c r="G36" s="286" t="s">
        <v>2302</v>
      </c>
      <c r="H36" s="460"/>
      <c r="I36" s="286" t="s">
        <v>1231</v>
      </c>
      <c r="J36" s="288">
        <v>1</v>
      </c>
      <c r="K36" s="286" t="s">
        <v>2303</v>
      </c>
      <c r="L36" s="290">
        <v>42735</v>
      </c>
      <c r="M36" s="290">
        <v>41244</v>
      </c>
      <c r="N36" s="292">
        <v>10</v>
      </c>
      <c r="O36" s="296"/>
      <c r="P36" s="285"/>
      <c r="Q36" s="296">
        <v>3877</v>
      </c>
      <c r="R36" s="296">
        <v>2616.97</v>
      </c>
      <c r="S36" s="296"/>
      <c r="T36" s="446">
        <v>0</v>
      </c>
      <c r="U36" s="446" t="s">
        <v>517</v>
      </c>
      <c r="V36" s="446">
        <v>0</v>
      </c>
      <c r="W36" s="279">
        <v>-100</v>
      </c>
      <c r="X36" s="465" t="s">
        <v>2304</v>
      </c>
    </row>
    <row r="37" spans="1:24">
      <c r="A37" s="284">
        <v>31</v>
      </c>
      <c r="B37" s="291" t="s">
        <v>2391</v>
      </c>
      <c r="C37" s="286" t="s">
        <v>2392</v>
      </c>
      <c r="D37" s="286" t="s">
        <v>2393</v>
      </c>
      <c r="E37" s="286" t="s">
        <v>2394</v>
      </c>
      <c r="F37" s="286"/>
      <c r="G37" s="286" t="s">
        <v>2302</v>
      </c>
      <c r="H37" s="460"/>
      <c r="I37" s="286" t="s">
        <v>1233</v>
      </c>
      <c r="J37" s="288">
        <v>1</v>
      </c>
      <c r="K37" s="286" t="s">
        <v>2303</v>
      </c>
      <c r="L37" s="290">
        <v>42735</v>
      </c>
      <c r="M37" s="290">
        <v>41061</v>
      </c>
      <c r="N37" s="292">
        <v>10</v>
      </c>
      <c r="O37" s="296"/>
      <c r="P37" s="285"/>
      <c r="Q37" s="296">
        <v>1249.1</v>
      </c>
      <c r="R37" s="296">
        <v>843.14</v>
      </c>
      <c r="S37" s="296"/>
      <c r="T37" s="446">
        <v>0</v>
      </c>
      <c r="U37" s="446" t="s">
        <v>517</v>
      </c>
      <c r="V37" s="446">
        <v>0</v>
      </c>
      <c r="W37" s="279">
        <v>-100</v>
      </c>
      <c r="X37" s="465" t="s">
        <v>2304</v>
      </c>
    </row>
    <row r="38" spans="1:24">
      <c r="A38" s="284">
        <v>32</v>
      </c>
      <c r="B38" s="291" t="s">
        <v>2395</v>
      </c>
      <c r="C38" s="286" t="s">
        <v>2396</v>
      </c>
      <c r="D38" s="286" t="s">
        <v>2397</v>
      </c>
      <c r="E38" s="286"/>
      <c r="F38" s="286"/>
      <c r="G38" s="286" t="s">
        <v>2302</v>
      </c>
      <c r="H38" s="460"/>
      <c r="I38" s="286" t="s">
        <v>1233</v>
      </c>
      <c r="J38" s="288">
        <v>1</v>
      </c>
      <c r="K38" s="286" t="s">
        <v>2303</v>
      </c>
      <c r="L38" s="290">
        <v>42735</v>
      </c>
      <c r="M38" s="290">
        <v>41061</v>
      </c>
      <c r="N38" s="292">
        <v>10</v>
      </c>
      <c r="O38" s="296"/>
      <c r="P38" s="285"/>
      <c r="Q38" s="296">
        <v>102864</v>
      </c>
      <c r="R38" s="296">
        <v>69433.2</v>
      </c>
      <c r="S38" s="296"/>
      <c r="T38" s="446">
        <v>0</v>
      </c>
      <c r="U38" s="446" t="s">
        <v>517</v>
      </c>
      <c r="V38" s="446">
        <v>0</v>
      </c>
      <c r="W38" s="279">
        <v>-100</v>
      </c>
      <c r="X38" s="465" t="s">
        <v>2304</v>
      </c>
    </row>
    <row r="39" spans="1:24">
      <c r="A39" s="284">
        <v>33</v>
      </c>
      <c r="B39" s="291" t="s">
        <v>2398</v>
      </c>
      <c r="C39" s="286" t="s">
        <v>2399</v>
      </c>
      <c r="D39" s="286" t="s">
        <v>2400</v>
      </c>
      <c r="E39" s="286"/>
      <c r="F39" s="286" t="s">
        <v>2343</v>
      </c>
      <c r="G39" s="286" t="s">
        <v>2277</v>
      </c>
      <c r="H39" s="460">
        <v>0.02</v>
      </c>
      <c r="I39" s="286" t="s">
        <v>1231</v>
      </c>
      <c r="J39" s="288">
        <v>1</v>
      </c>
      <c r="K39" s="286" t="s">
        <v>2401</v>
      </c>
      <c r="L39" s="290">
        <v>42735</v>
      </c>
      <c r="M39" s="290">
        <v>41214</v>
      </c>
      <c r="N39" s="292">
        <v>10</v>
      </c>
      <c r="O39" s="296"/>
      <c r="P39" s="285"/>
      <c r="Q39" s="296">
        <v>1500</v>
      </c>
      <c r="R39" s="296">
        <v>1012.5</v>
      </c>
      <c r="S39" s="296"/>
      <c r="T39" s="446">
        <v>100</v>
      </c>
      <c r="U39" s="446" t="s">
        <v>517</v>
      </c>
      <c r="V39" s="446">
        <v>100</v>
      </c>
      <c r="W39" s="279">
        <v>-90.1234567901235</v>
      </c>
      <c r="X39" s="465" t="s">
        <v>2280</v>
      </c>
    </row>
    <row r="40" spans="1:24">
      <c r="A40" s="284">
        <v>34</v>
      </c>
      <c r="B40" s="291" t="s">
        <v>2402</v>
      </c>
      <c r="C40" s="286" t="s">
        <v>2403</v>
      </c>
      <c r="D40" s="286" t="s">
        <v>2404</v>
      </c>
      <c r="E40" s="286"/>
      <c r="F40" s="286" t="s">
        <v>2405</v>
      </c>
      <c r="G40" s="286" t="s">
        <v>2277</v>
      </c>
      <c r="H40" s="460">
        <v>12</v>
      </c>
      <c r="I40" s="286" t="s">
        <v>1233</v>
      </c>
      <c r="J40" s="288">
        <v>1</v>
      </c>
      <c r="K40" s="286" t="s">
        <v>2303</v>
      </c>
      <c r="L40" s="290">
        <v>42735</v>
      </c>
      <c r="M40" s="290">
        <v>41518</v>
      </c>
      <c r="N40" s="292">
        <v>10</v>
      </c>
      <c r="O40" s="296"/>
      <c r="P40" s="285"/>
      <c r="Q40" s="296">
        <v>180933</v>
      </c>
      <c r="R40" s="296">
        <v>122129.76</v>
      </c>
      <c r="S40" s="296"/>
      <c r="T40" s="446">
        <v>30000</v>
      </c>
      <c r="U40" s="446" t="s">
        <v>517</v>
      </c>
      <c r="V40" s="446">
        <v>30000</v>
      </c>
      <c r="W40" s="279">
        <v>-75.4359625368952</v>
      </c>
      <c r="X40" s="465" t="s">
        <v>2280</v>
      </c>
    </row>
    <row r="41" spans="1:24">
      <c r="A41" s="284">
        <v>35</v>
      </c>
      <c r="B41" s="291" t="s">
        <v>2406</v>
      </c>
      <c r="C41" s="286" t="s">
        <v>2407</v>
      </c>
      <c r="D41" s="286" t="s">
        <v>2408</v>
      </c>
      <c r="E41" s="286"/>
      <c r="F41" s="459" t="s">
        <v>2276</v>
      </c>
      <c r="G41" s="286" t="s">
        <v>2277</v>
      </c>
      <c r="H41" s="271" t="s">
        <v>2409</v>
      </c>
      <c r="I41" s="286" t="s">
        <v>1233</v>
      </c>
      <c r="J41" s="288">
        <v>1</v>
      </c>
      <c r="K41" s="286" t="s">
        <v>2410</v>
      </c>
      <c r="L41" s="290">
        <v>42735</v>
      </c>
      <c r="M41" s="290">
        <v>41518</v>
      </c>
      <c r="N41" s="292">
        <v>10</v>
      </c>
      <c r="O41" s="296"/>
      <c r="P41" s="285"/>
      <c r="Q41" s="296">
        <v>2303</v>
      </c>
      <c r="R41" s="296">
        <v>1554.53</v>
      </c>
      <c r="S41" s="296"/>
      <c r="T41" s="446">
        <v>510</v>
      </c>
      <c r="U41" s="446" t="s">
        <v>517</v>
      </c>
      <c r="V41" s="446">
        <v>510</v>
      </c>
      <c r="W41" s="279">
        <v>-67.1926563012615</v>
      </c>
      <c r="X41" s="465" t="s">
        <v>2280</v>
      </c>
    </row>
    <row r="42" spans="1:24">
      <c r="A42" s="284">
        <v>36</v>
      </c>
      <c r="B42" s="291" t="s">
        <v>2411</v>
      </c>
      <c r="C42" s="286" t="s">
        <v>2412</v>
      </c>
      <c r="D42" s="286" t="s">
        <v>2413</v>
      </c>
      <c r="E42" s="286"/>
      <c r="F42" s="286"/>
      <c r="G42" s="286" t="s">
        <v>2302</v>
      </c>
      <c r="H42" s="460"/>
      <c r="I42" s="286" t="s">
        <v>1233</v>
      </c>
      <c r="J42" s="288">
        <v>1</v>
      </c>
      <c r="K42" s="286" t="s">
        <v>2303</v>
      </c>
      <c r="L42" s="290">
        <v>42735</v>
      </c>
      <c r="M42" s="290">
        <v>41395</v>
      </c>
      <c r="N42" s="292">
        <v>10</v>
      </c>
      <c r="O42" s="296"/>
      <c r="P42" s="285"/>
      <c r="Q42" s="296">
        <v>2692</v>
      </c>
      <c r="R42" s="296">
        <v>1817.11</v>
      </c>
      <c r="S42" s="296"/>
      <c r="T42" s="446">
        <v>0</v>
      </c>
      <c r="U42" s="446" t="s">
        <v>517</v>
      </c>
      <c r="V42" s="446">
        <v>0</v>
      </c>
      <c r="W42" s="279">
        <v>-100</v>
      </c>
      <c r="X42" s="465" t="s">
        <v>2304</v>
      </c>
    </row>
    <row r="43" spans="1:24">
      <c r="A43" s="284">
        <v>37</v>
      </c>
      <c r="B43" s="291" t="s">
        <v>2414</v>
      </c>
      <c r="C43" s="286" t="s">
        <v>2415</v>
      </c>
      <c r="D43" s="286" t="s">
        <v>2416</v>
      </c>
      <c r="E43" s="286" t="s">
        <v>2417</v>
      </c>
      <c r="F43" s="286" t="s">
        <v>2368</v>
      </c>
      <c r="G43" s="286" t="s">
        <v>2277</v>
      </c>
      <c r="H43" s="460" t="s">
        <v>2418</v>
      </c>
      <c r="I43" s="286" t="s">
        <v>1233</v>
      </c>
      <c r="J43" s="288">
        <v>1</v>
      </c>
      <c r="K43" s="286" t="s">
        <v>2419</v>
      </c>
      <c r="L43" s="290">
        <v>42735</v>
      </c>
      <c r="M43" s="290">
        <v>41214</v>
      </c>
      <c r="N43" s="292">
        <v>10</v>
      </c>
      <c r="O43" s="296"/>
      <c r="P43" s="285"/>
      <c r="Q43" s="296">
        <v>2572</v>
      </c>
      <c r="R43" s="296">
        <v>1736.11</v>
      </c>
      <c r="S43" s="296"/>
      <c r="T43" s="446">
        <v>1900</v>
      </c>
      <c r="U43" s="446" t="s">
        <v>517</v>
      </c>
      <c r="V43" s="446">
        <v>1900</v>
      </c>
      <c r="W43" s="279">
        <v>9.44007004164483</v>
      </c>
      <c r="X43" s="465" t="s">
        <v>2280</v>
      </c>
    </row>
    <row r="44" spans="1:24">
      <c r="A44" s="284">
        <v>38</v>
      </c>
      <c r="B44" s="291" t="s">
        <v>2420</v>
      </c>
      <c r="C44" s="286" t="s">
        <v>2421</v>
      </c>
      <c r="D44" s="286" t="s">
        <v>2422</v>
      </c>
      <c r="E44" s="286"/>
      <c r="F44" s="459" t="s">
        <v>2292</v>
      </c>
      <c r="G44" s="286" t="s">
        <v>2277</v>
      </c>
      <c r="H44" s="460">
        <v>0.1</v>
      </c>
      <c r="I44" s="286" t="s">
        <v>1233</v>
      </c>
      <c r="J44" s="288">
        <v>1</v>
      </c>
      <c r="K44" s="286" t="s">
        <v>2423</v>
      </c>
      <c r="L44" s="290">
        <v>42735</v>
      </c>
      <c r="M44" s="290">
        <v>41518</v>
      </c>
      <c r="N44" s="292">
        <v>10</v>
      </c>
      <c r="O44" s="296"/>
      <c r="P44" s="285"/>
      <c r="Q44" s="296">
        <v>2431.5</v>
      </c>
      <c r="R44" s="296">
        <v>1641.27</v>
      </c>
      <c r="S44" s="296"/>
      <c r="T44" s="446">
        <v>220</v>
      </c>
      <c r="U44" s="446" t="s">
        <v>517</v>
      </c>
      <c r="V44" s="446">
        <v>220</v>
      </c>
      <c r="W44" s="279">
        <v>-86.5957459772006</v>
      </c>
      <c r="X44" s="465" t="s">
        <v>2280</v>
      </c>
    </row>
    <row r="45" spans="1:24">
      <c r="A45" s="284">
        <v>39</v>
      </c>
      <c r="B45" s="291" t="s">
        <v>2424</v>
      </c>
      <c r="C45" s="286" t="s">
        <v>2421</v>
      </c>
      <c r="D45" s="286" t="s">
        <v>2422</v>
      </c>
      <c r="E45" s="286"/>
      <c r="F45" s="459" t="s">
        <v>2292</v>
      </c>
      <c r="G45" s="286" t="s">
        <v>2277</v>
      </c>
      <c r="H45" s="460">
        <v>0.1</v>
      </c>
      <c r="I45" s="286" t="s">
        <v>1233</v>
      </c>
      <c r="J45" s="288">
        <v>1</v>
      </c>
      <c r="K45" s="286" t="s">
        <v>2425</v>
      </c>
      <c r="L45" s="290">
        <v>42735</v>
      </c>
      <c r="M45" s="290">
        <v>41518</v>
      </c>
      <c r="N45" s="292">
        <v>10</v>
      </c>
      <c r="O45" s="296"/>
      <c r="P45" s="285"/>
      <c r="Q45" s="296">
        <v>2431.5</v>
      </c>
      <c r="R45" s="296">
        <v>1641.27</v>
      </c>
      <c r="S45" s="296"/>
      <c r="T45" s="446">
        <v>220</v>
      </c>
      <c r="U45" s="446" t="s">
        <v>517</v>
      </c>
      <c r="V45" s="446">
        <v>220</v>
      </c>
      <c r="W45" s="279">
        <v>-86.5957459772006</v>
      </c>
      <c r="X45" s="465" t="s">
        <v>2280</v>
      </c>
    </row>
    <row r="46" spans="1:24">
      <c r="A46" s="284">
        <v>40</v>
      </c>
      <c r="B46" s="291" t="s">
        <v>2426</v>
      </c>
      <c r="C46" s="286" t="s">
        <v>2427</v>
      </c>
      <c r="D46" s="286" t="s">
        <v>2428</v>
      </c>
      <c r="E46" s="286"/>
      <c r="F46" s="286"/>
      <c r="G46" s="286" t="s">
        <v>2302</v>
      </c>
      <c r="H46" s="460"/>
      <c r="I46" s="286" t="s">
        <v>1233</v>
      </c>
      <c r="J46" s="288">
        <v>1</v>
      </c>
      <c r="K46" s="286" t="s">
        <v>2303</v>
      </c>
      <c r="L46" s="290">
        <v>42735</v>
      </c>
      <c r="M46" s="290">
        <v>41518</v>
      </c>
      <c r="N46" s="292">
        <v>10</v>
      </c>
      <c r="O46" s="296"/>
      <c r="P46" s="285"/>
      <c r="Q46" s="296">
        <v>1410</v>
      </c>
      <c r="R46" s="296">
        <v>951.75</v>
      </c>
      <c r="S46" s="296"/>
      <c r="T46" s="446">
        <v>0</v>
      </c>
      <c r="U46" s="446" t="s">
        <v>517</v>
      </c>
      <c r="V46" s="446">
        <v>0</v>
      </c>
      <c r="W46" s="279">
        <v>-100</v>
      </c>
      <c r="X46" s="465" t="s">
        <v>2304</v>
      </c>
    </row>
    <row r="47" spans="1:24">
      <c r="A47" s="284">
        <v>41</v>
      </c>
      <c r="B47" s="291" t="s">
        <v>2429</v>
      </c>
      <c r="C47" s="286" t="s">
        <v>2403</v>
      </c>
      <c r="D47" s="286" t="s">
        <v>2430</v>
      </c>
      <c r="E47" s="286"/>
      <c r="F47" s="286" t="s">
        <v>2405</v>
      </c>
      <c r="G47" s="286" t="s">
        <v>2277</v>
      </c>
      <c r="H47" s="460">
        <v>12</v>
      </c>
      <c r="I47" s="286" t="s">
        <v>1233</v>
      </c>
      <c r="J47" s="288">
        <v>1</v>
      </c>
      <c r="K47" s="286" t="s">
        <v>2303</v>
      </c>
      <c r="L47" s="290">
        <v>42735</v>
      </c>
      <c r="M47" s="290">
        <v>41518</v>
      </c>
      <c r="N47" s="292">
        <v>10</v>
      </c>
      <c r="O47" s="296"/>
      <c r="P47" s="285"/>
      <c r="Q47" s="296">
        <v>851082</v>
      </c>
      <c r="R47" s="296">
        <v>574480.35</v>
      </c>
      <c r="S47" s="296"/>
      <c r="T47" s="446">
        <v>45000</v>
      </c>
      <c r="U47" s="446" t="s">
        <v>517</v>
      </c>
      <c r="V47" s="446">
        <v>45000</v>
      </c>
      <c r="W47" s="279">
        <v>-92.1668339047628</v>
      </c>
      <c r="X47" s="465" t="s">
        <v>2280</v>
      </c>
    </row>
    <row r="48" spans="1:24">
      <c r="A48" s="284">
        <v>42</v>
      </c>
      <c r="B48" s="291" t="s">
        <v>2431</v>
      </c>
      <c r="C48" s="286" t="s">
        <v>2432</v>
      </c>
      <c r="D48" s="286" t="s">
        <v>2433</v>
      </c>
      <c r="E48" s="286" t="s">
        <v>2297</v>
      </c>
      <c r="F48" s="286"/>
      <c r="G48" s="286" t="s">
        <v>2131</v>
      </c>
      <c r="H48" s="460"/>
      <c r="I48" s="286" t="s">
        <v>1233</v>
      </c>
      <c r="J48" s="288">
        <v>1</v>
      </c>
      <c r="K48" s="286" t="s">
        <v>2303</v>
      </c>
      <c r="L48" s="290">
        <v>42735</v>
      </c>
      <c r="M48" s="290">
        <v>41122</v>
      </c>
      <c r="N48" s="292">
        <v>10</v>
      </c>
      <c r="O48" s="296"/>
      <c r="P48" s="285"/>
      <c r="Q48" s="296">
        <v>2188103</v>
      </c>
      <c r="R48" s="296">
        <v>1476969.53</v>
      </c>
      <c r="S48" s="296"/>
      <c r="T48" s="446">
        <v>2926600</v>
      </c>
      <c r="U48" s="446">
        <v>39</v>
      </c>
      <c r="V48" s="446">
        <v>1141374</v>
      </c>
      <c r="W48" s="279">
        <v>-22.7218993475106</v>
      </c>
      <c r="X48" s="465" t="s">
        <v>2434</v>
      </c>
    </row>
    <row r="49" spans="1:24">
      <c r="A49" s="284">
        <v>43</v>
      </c>
      <c r="B49" s="291" t="s">
        <v>2435</v>
      </c>
      <c r="C49" s="286" t="s">
        <v>2356</v>
      </c>
      <c r="D49" s="286" t="s">
        <v>2436</v>
      </c>
      <c r="E49" s="286" t="s">
        <v>2320</v>
      </c>
      <c r="F49" s="286"/>
      <c r="G49" s="286" t="s">
        <v>2131</v>
      </c>
      <c r="H49" s="460"/>
      <c r="I49" s="286" t="s">
        <v>1233</v>
      </c>
      <c r="J49" s="288">
        <v>1</v>
      </c>
      <c r="K49" s="286" t="s">
        <v>2425</v>
      </c>
      <c r="L49" s="290">
        <v>42735</v>
      </c>
      <c r="M49" s="290">
        <v>41122</v>
      </c>
      <c r="N49" s="292">
        <v>10</v>
      </c>
      <c r="O49" s="296"/>
      <c r="P49" s="285"/>
      <c r="Q49" s="296">
        <v>4167</v>
      </c>
      <c r="R49" s="296">
        <v>2812.71</v>
      </c>
      <c r="S49" s="296"/>
      <c r="T49" s="446">
        <v>11300</v>
      </c>
      <c r="U49" s="446">
        <v>28</v>
      </c>
      <c r="V49" s="446">
        <v>3164</v>
      </c>
      <c r="W49" s="279">
        <v>12.4893785708445</v>
      </c>
      <c r="X49" s="465" t="s">
        <v>2434</v>
      </c>
    </row>
    <row r="50" spans="1:24">
      <c r="A50" s="284">
        <v>44</v>
      </c>
      <c r="B50" s="291" t="s">
        <v>2437</v>
      </c>
      <c r="C50" s="286" t="s">
        <v>2438</v>
      </c>
      <c r="D50" s="286" t="s">
        <v>2439</v>
      </c>
      <c r="E50" s="286" t="s">
        <v>2440</v>
      </c>
      <c r="F50" s="286"/>
      <c r="G50" s="286" t="s">
        <v>2302</v>
      </c>
      <c r="H50" s="460"/>
      <c r="I50" s="286" t="s">
        <v>1233</v>
      </c>
      <c r="J50" s="288">
        <v>1</v>
      </c>
      <c r="K50" s="286" t="s">
        <v>2303</v>
      </c>
      <c r="L50" s="290">
        <v>42735</v>
      </c>
      <c r="M50" s="290">
        <v>41244</v>
      </c>
      <c r="N50" s="292">
        <v>10</v>
      </c>
      <c r="O50" s="296"/>
      <c r="P50" s="285"/>
      <c r="Q50" s="296">
        <v>2767.67</v>
      </c>
      <c r="R50" s="296">
        <v>1868.21</v>
      </c>
      <c r="S50" s="296"/>
      <c r="T50" s="446">
        <v>0</v>
      </c>
      <c r="U50" s="446" t="s">
        <v>517</v>
      </c>
      <c r="V50" s="446">
        <v>0</v>
      </c>
      <c r="W50" s="279">
        <v>-100</v>
      </c>
      <c r="X50" s="465" t="s">
        <v>2304</v>
      </c>
    </row>
    <row r="51" spans="1:24">
      <c r="A51" s="284">
        <v>45</v>
      </c>
      <c r="B51" s="291" t="s">
        <v>2441</v>
      </c>
      <c r="C51" s="286" t="s">
        <v>2438</v>
      </c>
      <c r="D51" s="286" t="s">
        <v>2439</v>
      </c>
      <c r="E51" s="286" t="s">
        <v>2440</v>
      </c>
      <c r="F51" s="286"/>
      <c r="G51" s="286" t="s">
        <v>2302</v>
      </c>
      <c r="H51" s="460"/>
      <c r="I51" s="286" t="s">
        <v>1233</v>
      </c>
      <c r="J51" s="288">
        <v>1</v>
      </c>
      <c r="K51" s="286" t="s">
        <v>2303</v>
      </c>
      <c r="L51" s="290">
        <v>42735</v>
      </c>
      <c r="M51" s="290">
        <v>41244</v>
      </c>
      <c r="N51" s="292">
        <v>10</v>
      </c>
      <c r="O51" s="296"/>
      <c r="P51" s="285"/>
      <c r="Q51" s="296">
        <v>2767.67</v>
      </c>
      <c r="R51" s="296">
        <v>1868.21</v>
      </c>
      <c r="S51" s="296"/>
      <c r="T51" s="446">
        <v>0</v>
      </c>
      <c r="U51" s="446" t="s">
        <v>517</v>
      </c>
      <c r="V51" s="446">
        <v>0</v>
      </c>
      <c r="W51" s="279">
        <v>-100</v>
      </c>
      <c r="X51" s="465" t="s">
        <v>2304</v>
      </c>
    </row>
    <row r="52" spans="1:24">
      <c r="A52" s="284">
        <v>46</v>
      </c>
      <c r="B52" s="291" t="s">
        <v>2442</v>
      </c>
      <c r="C52" s="286" t="s">
        <v>2443</v>
      </c>
      <c r="D52" s="286" t="s">
        <v>2444</v>
      </c>
      <c r="E52" s="286" t="s">
        <v>2417</v>
      </c>
      <c r="F52" s="459" t="s">
        <v>2445</v>
      </c>
      <c r="G52" s="286" t="s">
        <v>2277</v>
      </c>
      <c r="H52" s="460">
        <v>0.14</v>
      </c>
      <c r="I52" s="286" t="s">
        <v>1233</v>
      </c>
      <c r="J52" s="288">
        <v>1</v>
      </c>
      <c r="K52" s="286" t="s">
        <v>2446</v>
      </c>
      <c r="L52" s="290">
        <v>42735</v>
      </c>
      <c r="M52" s="290">
        <v>41365</v>
      </c>
      <c r="N52" s="292">
        <v>10</v>
      </c>
      <c r="O52" s="296"/>
      <c r="P52" s="285"/>
      <c r="Q52" s="296">
        <v>1579</v>
      </c>
      <c r="R52" s="296">
        <v>1065.82</v>
      </c>
      <c r="S52" s="296"/>
      <c r="T52" s="446">
        <v>310</v>
      </c>
      <c r="U52" s="446" t="s">
        <v>517</v>
      </c>
      <c r="V52" s="446">
        <v>310</v>
      </c>
      <c r="W52" s="279">
        <v>-70.9144133155692</v>
      </c>
      <c r="X52" s="465" t="s">
        <v>2280</v>
      </c>
    </row>
    <row r="53" spans="1:24">
      <c r="A53" s="284">
        <v>47</v>
      </c>
      <c r="B53" s="291" t="s">
        <v>2447</v>
      </c>
      <c r="C53" s="286" t="s">
        <v>2448</v>
      </c>
      <c r="D53" s="286" t="s">
        <v>2449</v>
      </c>
      <c r="E53" s="286"/>
      <c r="F53" s="286" t="s">
        <v>2343</v>
      </c>
      <c r="G53" s="286" t="s">
        <v>2277</v>
      </c>
      <c r="H53" s="460">
        <v>0.1</v>
      </c>
      <c r="I53" s="286" t="s">
        <v>1233</v>
      </c>
      <c r="J53" s="288">
        <v>1</v>
      </c>
      <c r="K53" s="286" t="s">
        <v>2344</v>
      </c>
      <c r="L53" s="290">
        <v>42735</v>
      </c>
      <c r="M53" s="290">
        <v>41518</v>
      </c>
      <c r="N53" s="292">
        <v>10</v>
      </c>
      <c r="O53" s="296"/>
      <c r="P53" s="285"/>
      <c r="Q53" s="296">
        <v>2243</v>
      </c>
      <c r="R53" s="296">
        <v>1514.03</v>
      </c>
      <c r="S53" s="296"/>
      <c r="T53" s="446">
        <v>170</v>
      </c>
      <c r="U53" s="446" t="s">
        <v>517</v>
      </c>
      <c r="V53" s="446">
        <v>170</v>
      </c>
      <c r="W53" s="279">
        <v>-88.7716888040528</v>
      </c>
      <c r="X53" s="465" t="s">
        <v>2280</v>
      </c>
    </row>
    <row r="54" spans="1:24">
      <c r="A54" s="284">
        <v>48</v>
      </c>
      <c r="B54" s="291" t="s">
        <v>2450</v>
      </c>
      <c r="C54" s="286" t="s">
        <v>2451</v>
      </c>
      <c r="D54" s="286" t="s">
        <v>2452</v>
      </c>
      <c r="E54" s="286"/>
      <c r="F54" s="286" t="s">
        <v>2343</v>
      </c>
      <c r="G54" s="286" t="s">
        <v>2277</v>
      </c>
      <c r="H54" s="460">
        <v>0.01</v>
      </c>
      <c r="I54" s="286" t="s">
        <v>1233</v>
      </c>
      <c r="J54" s="288">
        <v>1</v>
      </c>
      <c r="K54" s="286" t="s">
        <v>2344</v>
      </c>
      <c r="L54" s="290">
        <v>42735</v>
      </c>
      <c r="M54" s="290">
        <v>41000</v>
      </c>
      <c r="N54" s="292">
        <v>10</v>
      </c>
      <c r="O54" s="296"/>
      <c r="P54" s="285"/>
      <c r="Q54" s="296">
        <v>1270.67</v>
      </c>
      <c r="R54" s="296">
        <v>857.72</v>
      </c>
      <c r="S54" s="296"/>
      <c r="T54" s="446">
        <v>50</v>
      </c>
      <c r="U54" s="446" t="s">
        <v>517</v>
      </c>
      <c r="V54" s="446">
        <v>50</v>
      </c>
      <c r="W54" s="279">
        <v>-94.1705918015203</v>
      </c>
      <c r="X54" s="465" t="s">
        <v>2280</v>
      </c>
    </row>
    <row r="55" spans="1:24">
      <c r="A55" s="284">
        <v>49</v>
      </c>
      <c r="B55" s="291" t="s">
        <v>2453</v>
      </c>
      <c r="C55" s="286" t="s">
        <v>2454</v>
      </c>
      <c r="D55" s="286" t="s">
        <v>2455</v>
      </c>
      <c r="E55" s="286"/>
      <c r="F55" s="286" t="s">
        <v>2343</v>
      </c>
      <c r="G55" s="286" t="s">
        <v>2277</v>
      </c>
      <c r="H55" s="460">
        <v>0.1</v>
      </c>
      <c r="I55" s="286" t="s">
        <v>1233</v>
      </c>
      <c r="J55" s="288">
        <v>1</v>
      </c>
      <c r="K55" s="286" t="s">
        <v>2344</v>
      </c>
      <c r="L55" s="290">
        <v>42735</v>
      </c>
      <c r="M55" s="290">
        <v>41518</v>
      </c>
      <c r="N55" s="292">
        <v>10</v>
      </c>
      <c r="O55" s="296"/>
      <c r="P55" s="285"/>
      <c r="Q55" s="296">
        <v>2270</v>
      </c>
      <c r="R55" s="296">
        <v>1532.24</v>
      </c>
      <c r="S55" s="296"/>
      <c r="T55" s="446">
        <v>170</v>
      </c>
      <c r="U55" s="446" t="s">
        <v>517</v>
      </c>
      <c r="V55" s="446">
        <v>170</v>
      </c>
      <c r="W55" s="279">
        <v>-88.9051323552446</v>
      </c>
      <c r="X55" s="465" t="s">
        <v>2280</v>
      </c>
    </row>
    <row r="56" spans="1:24">
      <c r="A56" s="284">
        <v>50</v>
      </c>
      <c r="B56" s="291" t="s">
        <v>2456</v>
      </c>
      <c r="C56" s="286" t="s">
        <v>2457</v>
      </c>
      <c r="D56" s="286" t="s">
        <v>2458</v>
      </c>
      <c r="E56" s="286"/>
      <c r="F56" s="286" t="s">
        <v>2343</v>
      </c>
      <c r="G56" s="286" t="s">
        <v>2277</v>
      </c>
      <c r="H56" s="460">
        <v>0.2</v>
      </c>
      <c r="I56" s="286" t="s">
        <v>1268</v>
      </c>
      <c r="J56" s="288">
        <v>1</v>
      </c>
      <c r="K56" s="286" t="s">
        <v>2344</v>
      </c>
      <c r="L56" s="290">
        <v>42735</v>
      </c>
      <c r="M56" s="290">
        <v>41518</v>
      </c>
      <c r="N56" s="292">
        <v>10</v>
      </c>
      <c r="O56" s="296"/>
      <c r="P56" s="285"/>
      <c r="Q56" s="296">
        <v>45000</v>
      </c>
      <c r="R56" s="296">
        <v>30375</v>
      </c>
      <c r="S56" s="296"/>
      <c r="T56" s="446">
        <v>2200</v>
      </c>
      <c r="U56" s="446" t="s">
        <v>517</v>
      </c>
      <c r="V56" s="446">
        <v>2200</v>
      </c>
      <c r="W56" s="279">
        <v>-92.7572016460905</v>
      </c>
      <c r="X56" s="465" t="s">
        <v>2280</v>
      </c>
    </row>
    <row r="57" spans="1:24">
      <c r="A57" s="284">
        <v>51</v>
      </c>
      <c r="B57" s="291" t="s">
        <v>2459</v>
      </c>
      <c r="C57" s="286" t="s">
        <v>2460</v>
      </c>
      <c r="D57" s="286" t="s">
        <v>2461</v>
      </c>
      <c r="E57" s="286"/>
      <c r="F57" s="286"/>
      <c r="G57" s="286" t="s">
        <v>2302</v>
      </c>
      <c r="H57" s="460"/>
      <c r="I57" s="286" t="s">
        <v>1231</v>
      </c>
      <c r="J57" s="288">
        <v>1</v>
      </c>
      <c r="K57" s="286" t="s">
        <v>2303</v>
      </c>
      <c r="L57" s="290">
        <v>42735</v>
      </c>
      <c r="M57" s="290">
        <v>41244</v>
      </c>
      <c r="N57" s="292">
        <v>10</v>
      </c>
      <c r="O57" s="296"/>
      <c r="P57" s="285"/>
      <c r="Q57" s="296">
        <v>2300</v>
      </c>
      <c r="R57" s="296">
        <v>1552.49</v>
      </c>
      <c r="S57" s="296"/>
      <c r="T57" s="446">
        <v>0</v>
      </c>
      <c r="U57" s="446" t="s">
        <v>517</v>
      </c>
      <c r="V57" s="446">
        <v>0</v>
      </c>
      <c r="W57" s="279">
        <v>-100</v>
      </c>
      <c r="X57" s="465" t="s">
        <v>2304</v>
      </c>
    </row>
    <row r="58" spans="1:24">
      <c r="A58" s="284">
        <v>52</v>
      </c>
      <c r="B58" s="291" t="s">
        <v>2462</v>
      </c>
      <c r="C58" s="286" t="s">
        <v>2463</v>
      </c>
      <c r="D58" s="286" t="s">
        <v>2464</v>
      </c>
      <c r="E58" s="286"/>
      <c r="F58" s="286"/>
      <c r="G58" s="286" t="s">
        <v>2131</v>
      </c>
      <c r="H58" s="460"/>
      <c r="I58" s="286" t="s">
        <v>1231</v>
      </c>
      <c r="J58" s="288">
        <v>1</v>
      </c>
      <c r="K58" s="286" t="s">
        <v>2344</v>
      </c>
      <c r="L58" s="290">
        <v>42735</v>
      </c>
      <c r="M58" s="290">
        <v>41518</v>
      </c>
      <c r="N58" s="292">
        <v>10</v>
      </c>
      <c r="O58" s="296"/>
      <c r="P58" s="285"/>
      <c r="Q58" s="296">
        <v>6500</v>
      </c>
      <c r="R58" s="296">
        <v>4387.49</v>
      </c>
      <c r="S58" s="296"/>
      <c r="T58" s="446">
        <v>4500</v>
      </c>
      <c r="U58" s="446">
        <v>38</v>
      </c>
      <c r="V58" s="446">
        <v>1710</v>
      </c>
      <c r="W58" s="279">
        <v>-61.0255521949908</v>
      </c>
      <c r="X58" s="465" t="s">
        <v>2434</v>
      </c>
    </row>
    <row r="59" spans="1:24">
      <c r="A59" s="284">
        <v>53</v>
      </c>
      <c r="B59" s="291" t="s">
        <v>2465</v>
      </c>
      <c r="C59" s="286" t="s">
        <v>2466</v>
      </c>
      <c r="D59" s="286" t="s">
        <v>2467</v>
      </c>
      <c r="E59" s="286"/>
      <c r="F59" s="286"/>
      <c r="G59" s="286" t="s">
        <v>2302</v>
      </c>
      <c r="H59" s="460"/>
      <c r="I59" s="286" t="s">
        <v>1233</v>
      </c>
      <c r="J59" s="288">
        <v>1</v>
      </c>
      <c r="K59" s="286" t="s">
        <v>2303</v>
      </c>
      <c r="L59" s="290">
        <v>42735</v>
      </c>
      <c r="M59" s="290">
        <v>41518</v>
      </c>
      <c r="N59" s="292">
        <v>10</v>
      </c>
      <c r="O59" s="296"/>
      <c r="P59" s="285"/>
      <c r="Q59" s="296">
        <v>2600</v>
      </c>
      <c r="R59" s="296">
        <v>1754.99</v>
      </c>
      <c r="S59" s="296"/>
      <c r="T59" s="446">
        <v>0</v>
      </c>
      <c r="U59" s="446" t="s">
        <v>517</v>
      </c>
      <c r="V59" s="446">
        <v>0</v>
      </c>
      <c r="W59" s="279">
        <v>-100</v>
      </c>
      <c r="X59" s="465" t="s">
        <v>2304</v>
      </c>
    </row>
    <row r="60" spans="1:24">
      <c r="A60" s="284">
        <v>54</v>
      </c>
      <c r="B60" s="291" t="s">
        <v>2468</v>
      </c>
      <c r="C60" s="286" t="s">
        <v>2469</v>
      </c>
      <c r="D60" s="286" t="s">
        <v>2470</v>
      </c>
      <c r="E60" s="286"/>
      <c r="F60" s="286"/>
      <c r="G60" s="286" t="s">
        <v>2302</v>
      </c>
      <c r="H60" s="460"/>
      <c r="I60" s="286" t="s">
        <v>1231</v>
      </c>
      <c r="J60" s="288">
        <v>1</v>
      </c>
      <c r="K60" s="286" t="s">
        <v>2303</v>
      </c>
      <c r="L60" s="290">
        <v>42735</v>
      </c>
      <c r="M60" s="290">
        <v>41518</v>
      </c>
      <c r="N60" s="292">
        <v>10</v>
      </c>
      <c r="O60" s="296"/>
      <c r="P60" s="285"/>
      <c r="Q60" s="296">
        <v>2466.67</v>
      </c>
      <c r="R60" s="296">
        <v>1665.01</v>
      </c>
      <c r="S60" s="296"/>
      <c r="T60" s="446">
        <v>0</v>
      </c>
      <c r="U60" s="446" t="s">
        <v>517</v>
      </c>
      <c r="V60" s="446">
        <v>0</v>
      </c>
      <c r="W60" s="279">
        <v>-100</v>
      </c>
      <c r="X60" s="465" t="s">
        <v>2304</v>
      </c>
    </row>
    <row r="61" spans="1:24">
      <c r="A61" s="284">
        <v>55</v>
      </c>
      <c r="B61" s="291" t="s">
        <v>2471</v>
      </c>
      <c r="C61" s="286" t="s">
        <v>2472</v>
      </c>
      <c r="D61" s="286">
        <v>56483</v>
      </c>
      <c r="E61" s="286"/>
      <c r="F61" s="286"/>
      <c r="G61" s="286" t="s">
        <v>2302</v>
      </c>
      <c r="H61" s="460"/>
      <c r="I61" s="286" t="s">
        <v>1233</v>
      </c>
      <c r="J61" s="288">
        <v>1</v>
      </c>
      <c r="K61" s="286" t="s">
        <v>2303</v>
      </c>
      <c r="L61" s="290">
        <v>42735</v>
      </c>
      <c r="M61" s="290">
        <v>41518</v>
      </c>
      <c r="N61" s="292">
        <v>10</v>
      </c>
      <c r="O61" s="296"/>
      <c r="P61" s="285"/>
      <c r="Q61" s="296">
        <v>2500</v>
      </c>
      <c r="R61" s="296">
        <v>1687.51</v>
      </c>
      <c r="S61" s="296"/>
      <c r="T61" s="446">
        <v>0</v>
      </c>
      <c r="U61" s="446" t="s">
        <v>517</v>
      </c>
      <c r="V61" s="446">
        <v>0</v>
      </c>
      <c r="W61" s="279">
        <v>-100</v>
      </c>
      <c r="X61" s="465" t="s">
        <v>2304</v>
      </c>
    </row>
    <row r="62" spans="1:24">
      <c r="A62" s="284">
        <v>56</v>
      </c>
      <c r="B62" s="291" t="s">
        <v>2473</v>
      </c>
      <c r="C62" s="286" t="s">
        <v>2295</v>
      </c>
      <c r="D62" s="286" t="s">
        <v>2474</v>
      </c>
      <c r="E62" s="286"/>
      <c r="F62" s="286"/>
      <c r="G62" s="286" t="s">
        <v>2302</v>
      </c>
      <c r="H62" s="460"/>
      <c r="I62" s="286" t="s">
        <v>1231</v>
      </c>
      <c r="J62" s="288">
        <v>1</v>
      </c>
      <c r="K62" s="286" t="s">
        <v>2303</v>
      </c>
      <c r="L62" s="290">
        <v>42735</v>
      </c>
      <c r="M62" s="290">
        <v>41518</v>
      </c>
      <c r="N62" s="292">
        <v>10</v>
      </c>
      <c r="O62" s="296"/>
      <c r="P62" s="285"/>
      <c r="Q62" s="296">
        <v>21000</v>
      </c>
      <c r="R62" s="296">
        <v>14175</v>
      </c>
      <c r="S62" s="296"/>
      <c r="T62" s="446">
        <v>0</v>
      </c>
      <c r="U62" s="446" t="s">
        <v>517</v>
      </c>
      <c r="V62" s="446">
        <v>0</v>
      </c>
      <c r="W62" s="279">
        <v>-100</v>
      </c>
      <c r="X62" s="465" t="s">
        <v>2304</v>
      </c>
    </row>
    <row r="63" spans="1:24">
      <c r="A63" s="284">
        <v>57</v>
      </c>
      <c r="B63" s="291" t="s">
        <v>2475</v>
      </c>
      <c r="C63" s="286" t="s">
        <v>2476</v>
      </c>
      <c r="D63" s="286" t="s">
        <v>2477</v>
      </c>
      <c r="E63" s="286"/>
      <c r="F63" s="286"/>
      <c r="G63" s="286" t="s">
        <v>2302</v>
      </c>
      <c r="H63" s="460"/>
      <c r="I63" s="286" t="s">
        <v>1231</v>
      </c>
      <c r="J63" s="288">
        <v>1</v>
      </c>
      <c r="K63" s="286" t="s">
        <v>2303</v>
      </c>
      <c r="L63" s="290">
        <v>42735</v>
      </c>
      <c r="M63" s="290">
        <v>41244</v>
      </c>
      <c r="N63" s="292">
        <v>10</v>
      </c>
      <c r="O63" s="296"/>
      <c r="P63" s="285"/>
      <c r="Q63" s="296">
        <v>14000</v>
      </c>
      <c r="R63" s="296">
        <v>9449.99</v>
      </c>
      <c r="S63" s="296"/>
      <c r="T63" s="446">
        <v>0</v>
      </c>
      <c r="U63" s="446" t="s">
        <v>517</v>
      </c>
      <c r="V63" s="446">
        <v>0</v>
      </c>
      <c r="W63" s="279">
        <v>-100</v>
      </c>
      <c r="X63" s="465" t="s">
        <v>2304</v>
      </c>
    </row>
    <row r="64" spans="1:24">
      <c r="A64" s="284">
        <v>58</v>
      </c>
      <c r="B64" s="291" t="s">
        <v>2478</v>
      </c>
      <c r="C64" s="286" t="s">
        <v>2479</v>
      </c>
      <c r="D64" s="286" t="s">
        <v>2480</v>
      </c>
      <c r="E64" s="286"/>
      <c r="F64" s="286"/>
      <c r="G64" s="286" t="s">
        <v>2302</v>
      </c>
      <c r="H64" s="460"/>
      <c r="I64" s="286" t="s">
        <v>1231</v>
      </c>
      <c r="J64" s="288">
        <v>1</v>
      </c>
      <c r="K64" s="286" t="s">
        <v>2303</v>
      </c>
      <c r="L64" s="290">
        <v>42735</v>
      </c>
      <c r="M64" s="290">
        <v>41518</v>
      </c>
      <c r="N64" s="292">
        <v>10</v>
      </c>
      <c r="O64" s="296"/>
      <c r="P64" s="285"/>
      <c r="Q64" s="296">
        <v>6000</v>
      </c>
      <c r="R64" s="296">
        <v>4050</v>
      </c>
      <c r="S64" s="296"/>
      <c r="T64" s="446">
        <v>0</v>
      </c>
      <c r="U64" s="446" t="s">
        <v>517</v>
      </c>
      <c r="V64" s="446">
        <v>0</v>
      </c>
      <c r="W64" s="279">
        <v>-100</v>
      </c>
      <c r="X64" s="465" t="s">
        <v>2304</v>
      </c>
    </row>
    <row r="65" spans="1:24">
      <c r="A65" s="284">
        <v>59</v>
      </c>
      <c r="B65" s="291" t="s">
        <v>2481</v>
      </c>
      <c r="C65" s="286" t="s">
        <v>2407</v>
      </c>
      <c r="D65" s="286" t="s">
        <v>2482</v>
      </c>
      <c r="E65" s="286"/>
      <c r="F65" s="459" t="s">
        <v>2276</v>
      </c>
      <c r="G65" s="286" t="s">
        <v>2277</v>
      </c>
      <c r="H65" s="460" t="s">
        <v>2483</v>
      </c>
      <c r="I65" s="286" t="s">
        <v>1233</v>
      </c>
      <c r="J65" s="288">
        <v>1</v>
      </c>
      <c r="K65" s="286" t="s">
        <v>2303</v>
      </c>
      <c r="L65" s="290">
        <v>42735</v>
      </c>
      <c r="M65" s="290">
        <v>41518</v>
      </c>
      <c r="N65" s="292">
        <v>10</v>
      </c>
      <c r="O65" s="296"/>
      <c r="P65" s="285"/>
      <c r="Q65" s="296">
        <v>21282.05</v>
      </c>
      <c r="R65" s="296">
        <v>14365.4</v>
      </c>
      <c r="S65" s="296"/>
      <c r="T65" s="446">
        <v>1000</v>
      </c>
      <c r="U65" s="446" t="s">
        <v>517</v>
      </c>
      <c r="V65" s="446">
        <v>1000</v>
      </c>
      <c r="W65" s="279">
        <v>-93.0388294095535</v>
      </c>
      <c r="X65" s="465" t="s">
        <v>2280</v>
      </c>
    </row>
    <row r="66" spans="1:24">
      <c r="A66" s="284">
        <v>60</v>
      </c>
      <c r="B66" s="291" t="s">
        <v>2484</v>
      </c>
      <c r="C66" s="286" t="s">
        <v>2407</v>
      </c>
      <c r="D66" s="286" t="s">
        <v>2485</v>
      </c>
      <c r="E66" s="286"/>
      <c r="F66" s="459" t="s">
        <v>2276</v>
      </c>
      <c r="G66" s="286" t="s">
        <v>2277</v>
      </c>
      <c r="H66" s="460" t="s">
        <v>2486</v>
      </c>
      <c r="I66" s="286" t="s">
        <v>1233</v>
      </c>
      <c r="J66" s="288">
        <v>1</v>
      </c>
      <c r="K66" s="286" t="s">
        <v>2303</v>
      </c>
      <c r="L66" s="290">
        <v>42735</v>
      </c>
      <c r="M66" s="290">
        <v>41518</v>
      </c>
      <c r="N66" s="292">
        <v>10</v>
      </c>
      <c r="O66" s="296"/>
      <c r="P66" s="285"/>
      <c r="Q66" s="296">
        <v>14273.5</v>
      </c>
      <c r="R66" s="296">
        <v>9634.6</v>
      </c>
      <c r="S66" s="296"/>
      <c r="T66" s="446">
        <v>1060</v>
      </c>
      <c r="U66" s="446" t="s">
        <v>517</v>
      </c>
      <c r="V66" s="446">
        <v>1060</v>
      </c>
      <c r="W66" s="279">
        <v>-88.9979864239304</v>
      </c>
      <c r="X66" s="465" t="s">
        <v>2280</v>
      </c>
    </row>
    <row r="67" spans="1:24">
      <c r="A67" s="284">
        <v>61</v>
      </c>
      <c r="B67" s="291" t="s">
        <v>2487</v>
      </c>
      <c r="C67" s="286" t="s">
        <v>2289</v>
      </c>
      <c r="D67" s="286" t="s">
        <v>2290</v>
      </c>
      <c r="E67" s="286" t="s">
        <v>2291</v>
      </c>
      <c r="F67" s="286"/>
      <c r="G67" s="286" t="s">
        <v>2131</v>
      </c>
      <c r="H67" s="460"/>
      <c r="I67" s="286" t="s">
        <v>1233</v>
      </c>
      <c r="J67" s="288">
        <v>1</v>
      </c>
      <c r="K67" s="286" t="s">
        <v>2488</v>
      </c>
      <c r="L67" s="290">
        <v>42735</v>
      </c>
      <c r="M67" s="290">
        <v>41061</v>
      </c>
      <c r="N67" s="292">
        <v>10</v>
      </c>
      <c r="O67" s="296"/>
      <c r="P67" s="285"/>
      <c r="Q67" s="296">
        <v>42980</v>
      </c>
      <c r="R67" s="296">
        <v>29011.49</v>
      </c>
      <c r="S67" s="296"/>
      <c r="T67" s="446">
        <v>113300</v>
      </c>
      <c r="U67" s="446">
        <v>28</v>
      </c>
      <c r="V67" s="446">
        <v>31724</v>
      </c>
      <c r="W67" s="279">
        <v>9.34977831197225</v>
      </c>
      <c r="X67" s="465" t="s">
        <v>2434</v>
      </c>
    </row>
    <row r="68" spans="1:24">
      <c r="A68" s="284">
        <v>62</v>
      </c>
      <c r="B68" s="291" t="s">
        <v>2489</v>
      </c>
      <c r="C68" s="286" t="s">
        <v>2490</v>
      </c>
      <c r="D68" s="286" t="s">
        <v>2491</v>
      </c>
      <c r="E68" s="286"/>
      <c r="F68" s="286" t="s">
        <v>2343</v>
      </c>
      <c r="G68" s="286" t="s">
        <v>2277</v>
      </c>
      <c r="H68" s="460">
        <v>0.5</v>
      </c>
      <c r="I68" s="286" t="s">
        <v>1233</v>
      </c>
      <c r="J68" s="288">
        <v>1</v>
      </c>
      <c r="K68" s="286" t="s">
        <v>2492</v>
      </c>
      <c r="L68" s="290">
        <v>42735</v>
      </c>
      <c r="M68" s="290">
        <v>41518</v>
      </c>
      <c r="N68" s="292">
        <v>10</v>
      </c>
      <c r="O68" s="296"/>
      <c r="P68" s="285"/>
      <c r="Q68" s="296">
        <v>16512.5</v>
      </c>
      <c r="R68" s="296">
        <v>11145.95</v>
      </c>
      <c r="S68" s="296"/>
      <c r="T68" s="446">
        <v>860</v>
      </c>
      <c r="U68" s="446" t="s">
        <v>517</v>
      </c>
      <c r="V68" s="446">
        <v>860</v>
      </c>
      <c r="W68" s="279">
        <v>-92.2841929131209</v>
      </c>
      <c r="X68" s="465" t="s">
        <v>2280</v>
      </c>
    </row>
    <row r="69" spans="1:24">
      <c r="A69" s="284">
        <v>63</v>
      </c>
      <c r="B69" s="291" t="s">
        <v>2493</v>
      </c>
      <c r="C69" s="286" t="s">
        <v>2314</v>
      </c>
      <c r="D69" s="286" t="s">
        <v>2315</v>
      </c>
      <c r="E69" s="286" t="s">
        <v>2316</v>
      </c>
      <c r="F69" s="286"/>
      <c r="G69" s="286" t="s">
        <v>2302</v>
      </c>
      <c r="H69" s="460"/>
      <c r="I69" s="286" t="s">
        <v>1233</v>
      </c>
      <c r="J69" s="288">
        <v>1</v>
      </c>
      <c r="K69" s="286" t="s">
        <v>2303</v>
      </c>
      <c r="L69" s="290">
        <v>42735</v>
      </c>
      <c r="M69" s="290">
        <v>41334</v>
      </c>
      <c r="N69" s="292">
        <v>10</v>
      </c>
      <c r="O69" s="296"/>
      <c r="P69" s="285"/>
      <c r="Q69" s="296">
        <v>27764.57</v>
      </c>
      <c r="R69" s="296">
        <v>18741.11</v>
      </c>
      <c r="S69" s="296"/>
      <c r="T69" s="446">
        <v>0</v>
      </c>
      <c r="U69" s="446" t="s">
        <v>517</v>
      </c>
      <c r="V69" s="446">
        <v>0</v>
      </c>
      <c r="W69" s="279">
        <v>-100</v>
      </c>
      <c r="X69" s="465" t="s">
        <v>2304</v>
      </c>
    </row>
    <row r="70" spans="1:24">
      <c r="A70" s="284">
        <v>64</v>
      </c>
      <c r="B70" s="291" t="s">
        <v>2494</v>
      </c>
      <c r="C70" s="286" t="s">
        <v>2495</v>
      </c>
      <c r="D70" s="286" t="s">
        <v>2496</v>
      </c>
      <c r="E70" s="286"/>
      <c r="F70" s="286"/>
      <c r="G70" s="286" t="s">
        <v>2302</v>
      </c>
      <c r="H70" s="460"/>
      <c r="I70" s="286" t="s">
        <v>1231</v>
      </c>
      <c r="J70" s="288">
        <v>1</v>
      </c>
      <c r="K70" s="286" t="s">
        <v>2303</v>
      </c>
      <c r="L70" s="290">
        <v>42735</v>
      </c>
      <c r="M70" s="290">
        <v>41518</v>
      </c>
      <c r="N70" s="292">
        <v>10</v>
      </c>
      <c r="O70" s="296"/>
      <c r="P70" s="285"/>
      <c r="Q70" s="296">
        <v>15795</v>
      </c>
      <c r="R70" s="296">
        <v>10661.61</v>
      </c>
      <c r="S70" s="296"/>
      <c r="T70" s="446">
        <v>0</v>
      </c>
      <c r="U70" s="446" t="s">
        <v>517</v>
      </c>
      <c r="V70" s="446">
        <v>0</v>
      </c>
      <c r="W70" s="279">
        <v>-100</v>
      </c>
      <c r="X70" s="465" t="s">
        <v>2304</v>
      </c>
    </row>
    <row r="71" spans="1:24">
      <c r="A71" s="284">
        <v>65</v>
      </c>
      <c r="B71" s="291" t="s">
        <v>2497</v>
      </c>
      <c r="C71" s="286" t="s">
        <v>2346</v>
      </c>
      <c r="D71" s="286" t="s">
        <v>2498</v>
      </c>
      <c r="E71" s="286"/>
      <c r="F71" s="286"/>
      <c r="G71" s="286" t="s">
        <v>2302</v>
      </c>
      <c r="H71" s="460"/>
      <c r="I71" s="286" t="s">
        <v>1233</v>
      </c>
      <c r="J71" s="288">
        <v>1</v>
      </c>
      <c r="K71" s="286" t="s">
        <v>2303</v>
      </c>
      <c r="L71" s="290">
        <v>42735</v>
      </c>
      <c r="M71" s="290">
        <v>41518</v>
      </c>
      <c r="N71" s="292">
        <v>10</v>
      </c>
      <c r="O71" s="296"/>
      <c r="P71" s="285"/>
      <c r="Q71" s="296">
        <v>8013</v>
      </c>
      <c r="R71" s="296">
        <v>5408.76</v>
      </c>
      <c r="S71" s="296"/>
      <c r="T71" s="446">
        <v>0</v>
      </c>
      <c r="U71" s="446" t="s">
        <v>517</v>
      </c>
      <c r="V71" s="446">
        <v>0</v>
      </c>
      <c r="W71" s="279">
        <v>-100</v>
      </c>
      <c r="X71" s="465" t="s">
        <v>2304</v>
      </c>
    </row>
    <row r="72" spans="1:24">
      <c r="A72" s="284">
        <v>66</v>
      </c>
      <c r="B72" s="291" t="s">
        <v>2499</v>
      </c>
      <c r="C72" s="286" t="s">
        <v>2500</v>
      </c>
      <c r="D72" s="286" t="s">
        <v>2501</v>
      </c>
      <c r="E72" s="286" t="s">
        <v>2502</v>
      </c>
      <c r="F72" s="286"/>
      <c r="G72" s="286" t="s">
        <v>2302</v>
      </c>
      <c r="H72" s="460"/>
      <c r="I72" s="286" t="s">
        <v>1231</v>
      </c>
      <c r="J72" s="288">
        <v>1</v>
      </c>
      <c r="K72" s="286" t="s">
        <v>2303</v>
      </c>
      <c r="L72" s="290">
        <v>42735</v>
      </c>
      <c r="M72" s="290">
        <v>41518</v>
      </c>
      <c r="N72" s="292">
        <v>10</v>
      </c>
      <c r="O72" s="296"/>
      <c r="P72" s="285"/>
      <c r="Q72" s="296">
        <v>9577</v>
      </c>
      <c r="R72" s="296">
        <v>6464.47</v>
      </c>
      <c r="S72" s="296"/>
      <c r="T72" s="446">
        <v>0</v>
      </c>
      <c r="U72" s="446" t="s">
        <v>517</v>
      </c>
      <c r="V72" s="446">
        <v>0</v>
      </c>
      <c r="W72" s="279">
        <v>-100</v>
      </c>
      <c r="X72" s="465" t="s">
        <v>2304</v>
      </c>
    </row>
    <row r="73" spans="1:24">
      <c r="A73" s="284">
        <v>67</v>
      </c>
      <c r="B73" s="291" t="s">
        <v>2503</v>
      </c>
      <c r="C73" s="286" t="s">
        <v>2504</v>
      </c>
      <c r="D73" s="286" t="s">
        <v>2505</v>
      </c>
      <c r="E73" s="286"/>
      <c r="F73" s="286" t="s">
        <v>2506</v>
      </c>
      <c r="G73" s="286" t="s">
        <v>2277</v>
      </c>
      <c r="H73" s="460" t="s">
        <v>2483</v>
      </c>
      <c r="I73" s="286" t="s">
        <v>1233</v>
      </c>
      <c r="J73" s="288">
        <v>1</v>
      </c>
      <c r="K73" s="286" t="s">
        <v>2344</v>
      </c>
      <c r="L73" s="290">
        <v>42735</v>
      </c>
      <c r="M73" s="290">
        <v>41518</v>
      </c>
      <c r="N73" s="292">
        <v>10</v>
      </c>
      <c r="O73" s="296"/>
      <c r="P73" s="285"/>
      <c r="Q73" s="296">
        <v>3205</v>
      </c>
      <c r="R73" s="296">
        <v>2163.37</v>
      </c>
      <c r="S73" s="296"/>
      <c r="T73" s="446">
        <v>680</v>
      </c>
      <c r="U73" s="446" t="s">
        <v>517</v>
      </c>
      <c r="V73" s="446">
        <v>680</v>
      </c>
      <c r="W73" s="279">
        <v>-68.567558947383</v>
      </c>
      <c r="X73" s="465" t="s">
        <v>2280</v>
      </c>
    </row>
    <row r="74" spans="1:24">
      <c r="A74" s="284">
        <v>68</v>
      </c>
      <c r="B74" s="291" t="s">
        <v>2507</v>
      </c>
      <c r="C74" s="286" t="s">
        <v>2508</v>
      </c>
      <c r="D74" s="286" t="s">
        <v>2509</v>
      </c>
      <c r="E74" s="286" t="s">
        <v>2502</v>
      </c>
      <c r="F74" s="286"/>
      <c r="G74" s="286" t="s">
        <v>2302</v>
      </c>
      <c r="H74" s="460"/>
      <c r="I74" s="286" t="s">
        <v>1231</v>
      </c>
      <c r="J74" s="288">
        <v>1</v>
      </c>
      <c r="K74" s="286" t="s">
        <v>2303</v>
      </c>
      <c r="L74" s="290">
        <v>42735</v>
      </c>
      <c r="M74" s="290">
        <v>41334</v>
      </c>
      <c r="N74" s="292">
        <v>10</v>
      </c>
      <c r="O74" s="296"/>
      <c r="P74" s="285"/>
      <c r="Q74" s="296">
        <v>6384</v>
      </c>
      <c r="R74" s="296">
        <v>4309.2</v>
      </c>
      <c r="S74" s="296"/>
      <c r="T74" s="446">
        <v>0</v>
      </c>
      <c r="U74" s="446" t="s">
        <v>517</v>
      </c>
      <c r="V74" s="446">
        <v>0</v>
      </c>
      <c r="W74" s="279">
        <v>-100</v>
      </c>
      <c r="X74" s="465" t="s">
        <v>2304</v>
      </c>
    </row>
    <row r="75" spans="1:24">
      <c r="A75" s="284">
        <v>69</v>
      </c>
      <c r="B75" s="291" t="s">
        <v>2510</v>
      </c>
      <c r="C75" s="286" t="s">
        <v>2511</v>
      </c>
      <c r="D75" s="286" t="s">
        <v>2512</v>
      </c>
      <c r="E75" s="286"/>
      <c r="F75" s="286"/>
      <c r="G75" s="286" t="s">
        <v>2302</v>
      </c>
      <c r="H75" s="460"/>
      <c r="I75" s="286" t="s">
        <v>1233</v>
      </c>
      <c r="J75" s="288">
        <v>1</v>
      </c>
      <c r="K75" s="286" t="s">
        <v>2303</v>
      </c>
      <c r="L75" s="290">
        <v>42735</v>
      </c>
      <c r="M75" s="290">
        <v>41365</v>
      </c>
      <c r="N75" s="292">
        <v>10</v>
      </c>
      <c r="O75" s="296"/>
      <c r="P75" s="285"/>
      <c r="Q75" s="296">
        <v>2872</v>
      </c>
      <c r="R75" s="296">
        <v>1938.61</v>
      </c>
      <c r="S75" s="296"/>
      <c r="T75" s="446">
        <v>0</v>
      </c>
      <c r="U75" s="446" t="s">
        <v>517</v>
      </c>
      <c r="V75" s="446">
        <v>0</v>
      </c>
      <c r="W75" s="279">
        <v>-100</v>
      </c>
      <c r="X75" s="465" t="s">
        <v>2304</v>
      </c>
    </row>
    <row r="76" spans="1:24">
      <c r="A76" s="284">
        <v>70</v>
      </c>
      <c r="B76" s="291" t="s">
        <v>2513</v>
      </c>
      <c r="C76" s="286" t="s">
        <v>2382</v>
      </c>
      <c r="D76" s="286" t="s">
        <v>2383</v>
      </c>
      <c r="E76" s="286" t="s">
        <v>2384</v>
      </c>
      <c r="F76" s="286" t="s">
        <v>2405</v>
      </c>
      <c r="G76" s="286" t="s">
        <v>2277</v>
      </c>
      <c r="H76" s="460">
        <v>12</v>
      </c>
      <c r="I76" s="286" t="s">
        <v>1233</v>
      </c>
      <c r="J76" s="288">
        <v>1</v>
      </c>
      <c r="K76" s="286" t="s">
        <v>2514</v>
      </c>
      <c r="L76" s="290">
        <v>42735</v>
      </c>
      <c r="M76" s="290">
        <v>41426</v>
      </c>
      <c r="N76" s="292">
        <v>10</v>
      </c>
      <c r="O76" s="296"/>
      <c r="P76" s="285"/>
      <c r="Q76" s="296">
        <v>146744.67</v>
      </c>
      <c r="R76" s="296">
        <v>99052.68</v>
      </c>
      <c r="S76" s="296"/>
      <c r="T76" s="446">
        <v>20640</v>
      </c>
      <c r="U76" s="446" t="s">
        <v>517</v>
      </c>
      <c r="V76" s="446">
        <v>20640</v>
      </c>
      <c r="W76" s="279">
        <v>-79.1626031723725</v>
      </c>
      <c r="X76" s="465" t="s">
        <v>2280</v>
      </c>
    </row>
    <row r="77" spans="1:24">
      <c r="A77" s="284">
        <v>71</v>
      </c>
      <c r="B77" s="291" t="s">
        <v>2515</v>
      </c>
      <c r="C77" s="286" t="s">
        <v>2516</v>
      </c>
      <c r="D77" s="286" t="s">
        <v>2517</v>
      </c>
      <c r="E77" s="286" t="s">
        <v>2518</v>
      </c>
      <c r="F77" s="286"/>
      <c r="G77" s="286" t="s">
        <v>2131</v>
      </c>
      <c r="H77" s="460"/>
      <c r="I77" s="286" t="s">
        <v>1231</v>
      </c>
      <c r="J77" s="288">
        <v>1</v>
      </c>
      <c r="K77" s="286" t="s">
        <v>2519</v>
      </c>
      <c r="L77" s="290">
        <v>42735</v>
      </c>
      <c r="M77" s="290">
        <v>41334</v>
      </c>
      <c r="N77" s="292">
        <v>10</v>
      </c>
      <c r="O77" s="296"/>
      <c r="P77" s="285"/>
      <c r="Q77" s="296">
        <v>1560.67</v>
      </c>
      <c r="R77" s="296">
        <v>1053.46</v>
      </c>
      <c r="S77" s="296"/>
      <c r="T77" s="446">
        <v>1000</v>
      </c>
      <c r="U77" s="446">
        <v>30</v>
      </c>
      <c r="V77" s="446">
        <v>300</v>
      </c>
      <c r="W77" s="279">
        <v>-71.5224118618647</v>
      </c>
      <c r="X77" s="465" t="s">
        <v>2434</v>
      </c>
    </row>
    <row r="78" spans="1:24">
      <c r="A78" s="284">
        <v>72</v>
      </c>
      <c r="B78" s="291" t="s">
        <v>2520</v>
      </c>
      <c r="C78" s="286" t="s">
        <v>2521</v>
      </c>
      <c r="D78" s="286" t="s">
        <v>2522</v>
      </c>
      <c r="E78" s="286"/>
      <c r="F78" s="286"/>
      <c r="G78" s="286" t="s">
        <v>2302</v>
      </c>
      <c r="H78" s="460"/>
      <c r="I78" s="286" t="s">
        <v>1233</v>
      </c>
      <c r="J78" s="288">
        <v>1</v>
      </c>
      <c r="K78" s="286" t="s">
        <v>2303</v>
      </c>
      <c r="L78" s="290">
        <v>42735</v>
      </c>
      <c r="M78" s="290">
        <v>41518</v>
      </c>
      <c r="N78" s="292">
        <v>10</v>
      </c>
      <c r="O78" s="296"/>
      <c r="P78" s="285"/>
      <c r="Q78" s="296">
        <v>2154</v>
      </c>
      <c r="R78" s="296">
        <v>1453.95</v>
      </c>
      <c r="S78" s="296"/>
      <c r="T78" s="446">
        <v>0</v>
      </c>
      <c r="U78" s="446" t="s">
        <v>517</v>
      </c>
      <c r="V78" s="446">
        <v>0</v>
      </c>
      <c r="W78" s="279">
        <v>-100</v>
      </c>
      <c r="X78" s="465" t="s">
        <v>2304</v>
      </c>
    </row>
    <row r="79" spans="1:24">
      <c r="A79" s="284">
        <v>73</v>
      </c>
      <c r="B79" s="291" t="s">
        <v>2523</v>
      </c>
      <c r="C79" s="286" t="s">
        <v>2524</v>
      </c>
      <c r="D79" s="286" t="s">
        <v>2525</v>
      </c>
      <c r="E79" s="286"/>
      <c r="F79" s="286" t="s">
        <v>2506</v>
      </c>
      <c r="G79" s="286" t="s">
        <v>2277</v>
      </c>
      <c r="H79" s="460" t="s">
        <v>2483</v>
      </c>
      <c r="I79" s="286" t="s">
        <v>1233</v>
      </c>
      <c r="J79" s="288">
        <v>1</v>
      </c>
      <c r="K79" s="286" t="s">
        <v>2344</v>
      </c>
      <c r="L79" s="290">
        <v>42735</v>
      </c>
      <c r="M79" s="290">
        <v>41518</v>
      </c>
      <c r="N79" s="292">
        <v>10</v>
      </c>
      <c r="O79" s="296"/>
      <c r="P79" s="285"/>
      <c r="Q79" s="296">
        <v>267.63</v>
      </c>
      <c r="R79" s="296">
        <v>180.66</v>
      </c>
      <c r="S79" s="296"/>
      <c r="T79" s="446">
        <v>680</v>
      </c>
      <c r="U79" s="446" t="s">
        <v>517</v>
      </c>
      <c r="V79" s="446">
        <v>680</v>
      </c>
      <c r="W79" s="279">
        <v>276.397653049928</v>
      </c>
      <c r="X79" s="465" t="s">
        <v>2280</v>
      </c>
    </row>
    <row r="80" spans="1:24">
      <c r="A80" s="284">
        <v>74</v>
      </c>
      <c r="B80" s="291" t="s">
        <v>2526</v>
      </c>
      <c r="C80" s="286" t="s">
        <v>2527</v>
      </c>
      <c r="D80" s="286" t="s">
        <v>2528</v>
      </c>
      <c r="E80" s="286"/>
      <c r="F80" s="286"/>
      <c r="G80" s="286" t="s">
        <v>2302</v>
      </c>
      <c r="H80" s="460"/>
      <c r="I80" s="286" t="s">
        <v>1231</v>
      </c>
      <c r="J80" s="288">
        <v>1</v>
      </c>
      <c r="K80" s="286" t="s">
        <v>2303</v>
      </c>
      <c r="L80" s="290">
        <v>42735</v>
      </c>
      <c r="M80" s="290">
        <v>41518</v>
      </c>
      <c r="N80" s="292">
        <v>10</v>
      </c>
      <c r="O80" s="296"/>
      <c r="P80" s="285"/>
      <c r="Q80" s="296">
        <v>2128</v>
      </c>
      <c r="R80" s="296">
        <v>1436.41</v>
      </c>
      <c r="S80" s="296"/>
      <c r="T80" s="446">
        <v>0</v>
      </c>
      <c r="U80" s="446" t="s">
        <v>517</v>
      </c>
      <c r="V80" s="446">
        <v>0</v>
      </c>
      <c r="W80" s="279">
        <v>-100</v>
      </c>
      <c r="X80" s="465" t="s">
        <v>2304</v>
      </c>
    </row>
    <row r="81" spans="1:24">
      <c r="A81" s="284">
        <v>75</v>
      </c>
      <c r="B81" s="291" t="s">
        <v>2529</v>
      </c>
      <c r="C81" s="286" t="s">
        <v>2527</v>
      </c>
      <c r="D81" s="286" t="s">
        <v>2530</v>
      </c>
      <c r="E81" s="286"/>
      <c r="F81" s="286"/>
      <c r="G81" s="286" t="s">
        <v>2302</v>
      </c>
      <c r="H81" s="460"/>
      <c r="I81" s="286" t="s">
        <v>1231</v>
      </c>
      <c r="J81" s="288">
        <v>1</v>
      </c>
      <c r="K81" s="286" t="s">
        <v>2303</v>
      </c>
      <c r="L81" s="290">
        <v>42735</v>
      </c>
      <c r="M81" s="290">
        <v>41518</v>
      </c>
      <c r="N81" s="292">
        <v>10</v>
      </c>
      <c r="O81" s="296"/>
      <c r="P81" s="285"/>
      <c r="Q81" s="296">
        <v>1210.67</v>
      </c>
      <c r="R81" s="296">
        <v>817.22</v>
      </c>
      <c r="S81" s="296"/>
      <c r="T81" s="446">
        <v>0</v>
      </c>
      <c r="U81" s="446" t="s">
        <v>517</v>
      </c>
      <c r="V81" s="446">
        <v>0</v>
      </c>
      <c r="W81" s="279">
        <v>-100</v>
      </c>
      <c r="X81" s="465" t="s">
        <v>2304</v>
      </c>
    </row>
    <row r="82" spans="1:24">
      <c r="A82" s="284">
        <v>76</v>
      </c>
      <c r="B82" s="291" t="s">
        <v>2531</v>
      </c>
      <c r="C82" s="286" t="s">
        <v>2451</v>
      </c>
      <c r="D82" s="286" t="s">
        <v>2452</v>
      </c>
      <c r="E82" s="286"/>
      <c r="F82" s="286" t="s">
        <v>2343</v>
      </c>
      <c r="G82" s="286" t="s">
        <v>2277</v>
      </c>
      <c r="H82" s="460">
        <v>0.01</v>
      </c>
      <c r="I82" s="286" t="s">
        <v>1233</v>
      </c>
      <c r="J82" s="288">
        <v>1</v>
      </c>
      <c r="K82" s="286" t="s">
        <v>2303</v>
      </c>
      <c r="L82" s="290">
        <v>42735</v>
      </c>
      <c r="M82" s="290">
        <v>41518</v>
      </c>
      <c r="N82" s="292">
        <v>10</v>
      </c>
      <c r="O82" s="296"/>
      <c r="P82" s="285"/>
      <c r="Q82" s="296">
        <v>1270.67</v>
      </c>
      <c r="R82" s="296">
        <v>857.72</v>
      </c>
      <c r="S82" s="296"/>
      <c r="T82" s="446">
        <v>50</v>
      </c>
      <c r="U82" s="446" t="s">
        <v>517</v>
      </c>
      <c r="V82" s="446">
        <v>50</v>
      </c>
      <c r="W82" s="279">
        <v>-94.1705918015203</v>
      </c>
      <c r="X82" s="465" t="s">
        <v>2280</v>
      </c>
    </row>
    <row r="83" spans="1:24">
      <c r="A83" s="284">
        <v>77</v>
      </c>
      <c r="B83" s="291" t="s">
        <v>2532</v>
      </c>
      <c r="C83" s="286" t="s">
        <v>2533</v>
      </c>
      <c r="D83" s="286"/>
      <c r="E83" s="286"/>
      <c r="F83" s="286"/>
      <c r="G83" s="286" t="s">
        <v>2302</v>
      </c>
      <c r="H83" s="460"/>
      <c r="I83" s="286" t="s">
        <v>1231</v>
      </c>
      <c r="J83" s="288">
        <v>1</v>
      </c>
      <c r="K83" s="286" t="s">
        <v>2303</v>
      </c>
      <c r="L83" s="290">
        <v>42735</v>
      </c>
      <c r="M83" s="290">
        <v>41518</v>
      </c>
      <c r="N83" s="292">
        <v>10</v>
      </c>
      <c r="O83" s="296"/>
      <c r="P83" s="285"/>
      <c r="Q83" s="296">
        <v>5300</v>
      </c>
      <c r="R83" s="296">
        <v>3577.49</v>
      </c>
      <c r="S83" s="296"/>
      <c r="T83" s="446">
        <v>0</v>
      </c>
      <c r="U83" s="446" t="s">
        <v>517</v>
      </c>
      <c r="V83" s="446">
        <v>0</v>
      </c>
      <c r="W83" s="279">
        <v>-100</v>
      </c>
      <c r="X83" s="465" t="s">
        <v>2304</v>
      </c>
    </row>
    <row r="84" spans="1:24">
      <c r="A84" s="284">
        <v>78</v>
      </c>
      <c r="B84" s="291" t="s">
        <v>2534</v>
      </c>
      <c r="C84" s="286" t="s">
        <v>2469</v>
      </c>
      <c r="D84" s="286" t="s">
        <v>2470</v>
      </c>
      <c r="E84" s="286"/>
      <c r="F84" s="286"/>
      <c r="G84" s="286" t="s">
        <v>2302</v>
      </c>
      <c r="H84" s="460"/>
      <c r="I84" s="286" t="s">
        <v>1231</v>
      </c>
      <c r="J84" s="288">
        <v>1</v>
      </c>
      <c r="K84" s="286" t="s">
        <v>2303</v>
      </c>
      <c r="L84" s="290">
        <v>42735</v>
      </c>
      <c r="M84" s="290">
        <v>41518</v>
      </c>
      <c r="N84" s="292">
        <v>10</v>
      </c>
      <c r="O84" s="296"/>
      <c r="P84" s="285"/>
      <c r="Q84" s="296">
        <v>2466.67</v>
      </c>
      <c r="R84" s="296">
        <v>1665.01</v>
      </c>
      <c r="S84" s="296"/>
      <c r="T84" s="446">
        <v>0</v>
      </c>
      <c r="U84" s="446" t="s">
        <v>517</v>
      </c>
      <c r="V84" s="446">
        <v>0</v>
      </c>
      <c r="W84" s="279">
        <v>-100</v>
      </c>
      <c r="X84" s="465" t="s">
        <v>2304</v>
      </c>
    </row>
    <row r="85" spans="1:24">
      <c r="A85" s="284">
        <v>79</v>
      </c>
      <c r="B85" s="291" t="s">
        <v>2535</v>
      </c>
      <c r="C85" s="286" t="s">
        <v>2536</v>
      </c>
      <c r="D85" s="286" t="s">
        <v>2537</v>
      </c>
      <c r="E85" s="286"/>
      <c r="F85" s="286"/>
      <c r="G85" s="286" t="s">
        <v>2302</v>
      </c>
      <c r="H85" s="460"/>
      <c r="I85" s="286" t="s">
        <v>1231</v>
      </c>
      <c r="J85" s="288">
        <v>1</v>
      </c>
      <c r="K85" s="286" t="s">
        <v>2303</v>
      </c>
      <c r="L85" s="290">
        <v>42735</v>
      </c>
      <c r="M85" s="290">
        <v>41518</v>
      </c>
      <c r="N85" s="292">
        <v>10</v>
      </c>
      <c r="O85" s="296"/>
      <c r="P85" s="285"/>
      <c r="Q85" s="296">
        <v>2600</v>
      </c>
      <c r="R85" s="296">
        <v>1754.99</v>
      </c>
      <c r="S85" s="296"/>
      <c r="T85" s="446">
        <v>0</v>
      </c>
      <c r="U85" s="446" t="s">
        <v>517</v>
      </c>
      <c r="V85" s="446">
        <v>0</v>
      </c>
      <c r="W85" s="279">
        <v>-100</v>
      </c>
      <c r="X85" s="465" t="s">
        <v>2304</v>
      </c>
    </row>
    <row r="86" spans="1:24">
      <c r="A86" s="284">
        <v>80</v>
      </c>
      <c r="B86" s="291" t="s">
        <v>2538</v>
      </c>
      <c r="C86" s="286" t="s">
        <v>2527</v>
      </c>
      <c r="D86" s="286" t="s">
        <v>2539</v>
      </c>
      <c r="E86" s="286"/>
      <c r="F86" s="459" t="s">
        <v>2445</v>
      </c>
      <c r="G86" s="286" t="s">
        <v>2277</v>
      </c>
      <c r="H86" s="460">
        <v>0.14</v>
      </c>
      <c r="I86" s="286" t="s">
        <v>1231</v>
      </c>
      <c r="J86" s="288">
        <v>1</v>
      </c>
      <c r="K86" s="286" t="s">
        <v>2303</v>
      </c>
      <c r="L86" s="290">
        <v>42735</v>
      </c>
      <c r="M86" s="290">
        <v>41518</v>
      </c>
      <c r="N86" s="292">
        <v>10</v>
      </c>
      <c r="O86" s="296"/>
      <c r="P86" s="285"/>
      <c r="Q86" s="296">
        <v>1800</v>
      </c>
      <c r="R86" s="296">
        <v>1215</v>
      </c>
      <c r="S86" s="296"/>
      <c r="T86" s="446">
        <v>310</v>
      </c>
      <c r="U86" s="446" t="s">
        <v>517</v>
      </c>
      <c r="V86" s="446">
        <v>310</v>
      </c>
      <c r="W86" s="279">
        <v>-74.4855967078189</v>
      </c>
      <c r="X86" s="465" t="s">
        <v>2280</v>
      </c>
    </row>
    <row r="87" spans="1:24">
      <c r="A87" s="284">
        <v>81</v>
      </c>
      <c r="B87" s="291" t="s">
        <v>2540</v>
      </c>
      <c r="C87" s="286" t="s">
        <v>2289</v>
      </c>
      <c r="D87" s="286" t="s">
        <v>2541</v>
      </c>
      <c r="E87" s="286" t="s">
        <v>2542</v>
      </c>
      <c r="F87" s="286"/>
      <c r="G87" s="286" t="s">
        <v>2131</v>
      </c>
      <c r="H87" s="460"/>
      <c r="I87" s="286" t="s">
        <v>1233</v>
      </c>
      <c r="J87" s="288">
        <v>1</v>
      </c>
      <c r="K87" s="286" t="s">
        <v>2543</v>
      </c>
      <c r="L87" s="290">
        <v>42735</v>
      </c>
      <c r="M87" s="290">
        <v>41061</v>
      </c>
      <c r="N87" s="292">
        <v>10</v>
      </c>
      <c r="O87" s="296"/>
      <c r="P87" s="285"/>
      <c r="Q87" s="296">
        <v>42980</v>
      </c>
      <c r="R87" s="296">
        <v>29011.49</v>
      </c>
      <c r="S87" s="296"/>
      <c r="T87" s="446">
        <v>139000</v>
      </c>
      <c r="U87" s="446">
        <v>28</v>
      </c>
      <c r="V87" s="446">
        <v>38920</v>
      </c>
      <c r="W87" s="279">
        <v>34.1537439131875</v>
      </c>
      <c r="X87" s="465" t="s">
        <v>2434</v>
      </c>
    </row>
    <row r="88" spans="1:24">
      <c r="A88" s="284">
        <v>82</v>
      </c>
      <c r="B88" s="291" t="s">
        <v>2544</v>
      </c>
      <c r="C88" s="286" t="s">
        <v>2490</v>
      </c>
      <c r="D88" s="286" t="s">
        <v>2491</v>
      </c>
      <c r="E88" s="286"/>
      <c r="F88" s="286" t="s">
        <v>2343</v>
      </c>
      <c r="G88" s="286" t="s">
        <v>2277</v>
      </c>
      <c r="H88" s="460">
        <v>0.5</v>
      </c>
      <c r="I88" s="286" t="s">
        <v>1233</v>
      </c>
      <c r="J88" s="288">
        <v>1</v>
      </c>
      <c r="K88" s="286" t="s">
        <v>2303</v>
      </c>
      <c r="L88" s="290">
        <v>42735</v>
      </c>
      <c r="M88" s="290">
        <v>41518</v>
      </c>
      <c r="N88" s="292">
        <v>10</v>
      </c>
      <c r="O88" s="296"/>
      <c r="P88" s="285"/>
      <c r="Q88" s="296">
        <v>16512.5</v>
      </c>
      <c r="R88" s="296">
        <v>11145.95</v>
      </c>
      <c r="S88" s="296"/>
      <c r="T88" s="446">
        <v>860</v>
      </c>
      <c r="U88" s="446" t="s">
        <v>517</v>
      </c>
      <c r="V88" s="446">
        <v>860</v>
      </c>
      <c r="W88" s="279">
        <v>-92.2841929131209</v>
      </c>
      <c r="X88" s="465" t="s">
        <v>2280</v>
      </c>
    </row>
    <row r="89" spans="1:24">
      <c r="A89" s="284">
        <v>83</v>
      </c>
      <c r="B89" s="291" t="s">
        <v>2545</v>
      </c>
      <c r="C89" s="286" t="s">
        <v>2314</v>
      </c>
      <c r="D89" s="286" t="s">
        <v>2315</v>
      </c>
      <c r="E89" s="286" t="s">
        <v>2316</v>
      </c>
      <c r="F89" s="286"/>
      <c r="G89" s="286" t="s">
        <v>2302</v>
      </c>
      <c r="H89" s="460"/>
      <c r="I89" s="286" t="s">
        <v>1233</v>
      </c>
      <c r="J89" s="288">
        <v>1</v>
      </c>
      <c r="K89" s="286" t="s">
        <v>2303</v>
      </c>
      <c r="L89" s="290">
        <v>42735</v>
      </c>
      <c r="M89" s="290">
        <v>41334</v>
      </c>
      <c r="N89" s="292">
        <v>10</v>
      </c>
      <c r="O89" s="296"/>
      <c r="P89" s="285"/>
      <c r="Q89" s="296">
        <v>27764.57</v>
      </c>
      <c r="R89" s="296">
        <v>18741.11</v>
      </c>
      <c r="S89" s="296"/>
      <c r="T89" s="446">
        <v>0</v>
      </c>
      <c r="U89" s="446" t="s">
        <v>517</v>
      </c>
      <c r="V89" s="446">
        <v>0</v>
      </c>
      <c r="W89" s="279">
        <v>-100</v>
      </c>
      <c r="X89" s="465" t="s">
        <v>2304</v>
      </c>
    </row>
    <row r="90" spans="1:24">
      <c r="A90" s="284">
        <v>84</v>
      </c>
      <c r="B90" s="291" t="s">
        <v>2546</v>
      </c>
      <c r="C90" s="286" t="s">
        <v>2495</v>
      </c>
      <c r="D90" s="286" t="s">
        <v>2496</v>
      </c>
      <c r="E90" s="286"/>
      <c r="F90" s="286"/>
      <c r="G90" s="286" t="s">
        <v>2302</v>
      </c>
      <c r="H90" s="460"/>
      <c r="I90" s="286" t="s">
        <v>1231</v>
      </c>
      <c r="J90" s="288">
        <v>1</v>
      </c>
      <c r="K90" s="286" t="s">
        <v>2303</v>
      </c>
      <c r="L90" s="290">
        <v>42735</v>
      </c>
      <c r="M90" s="290">
        <v>41518</v>
      </c>
      <c r="N90" s="292">
        <v>10</v>
      </c>
      <c r="O90" s="296"/>
      <c r="P90" s="285"/>
      <c r="Q90" s="296">
        <v>15795</v>
      </c>
      <c r="R90" s="296">
        <v>10661.61</v>
      </c>
      <c r="S90" s="296"/>
      <c r="T90" s="446">
        <v>0</v>
      </c>
      <c r="U90" s="446" t="s">
        <v>517</v>
      </c>
      <c r="V90" s="446">
        <v>0</v>
      </c>
      <c r="W90" s="279">
        <v>-100</v>
      </c>
      <c r="X90" s="465" t="s">
        <v>2304</v>
      </c>
    </row>
    <row r="91" spans="1:24">
      <c r="A91" s="284">
        <v>85</v>
      </c>
      <c r="B91" s="291" t="s">
        <v>2547</v>
      </c>
      <c r="C91" s="286" t="s">
        <v>2346</v>
      </c>
      <c r="D91" s="286" t="s">
        <v>2498</v>
      </c>
      <c r="E91" s="286"/>
      <c r="F91" s="286"/>
      <c r="G91" s="286" t="s">
        <v>2302</v>
      </c>
      <c r="H91" s="460"/>
      <c r="I91" s="286" t="s">
        <v>1233</v>
      </c>
      <c r="J91" s="288">
        <v>1</v>
      </c>
      <c r="K91" s="286" t="s">
        <v>2303</v>
      </c>
      <c r="L91" s="290">
        <v>42735</v>
      </c>
      <c r="M91" s="290">
        <v>41518</v>
      </c>
      <c r="N91" s="292">
        <v>10</v>
      </c>
      <c r="O91" s="296"/>
      <c r="P91" s="285"/>
      <c r="Q91" s="296">
        <v>8013</v>
      </c>
      <c r="R91" s="296">
        <v>5408.76</v>
      </c>
      <c r="S91" s="296"/>
      <c r="T91" s="446">
        <v>0</v>
      </c>
      <c r="U91" s="446" t="s">
        <v>517</v>
      </c>
      <c r="V91" s="446">
        <v>0</v>
      </c>
      <c r="W91" s="279">
        <v>-100</v>
      </c>
      <c r="X91" s="465" t="s">
        <v>2304</v>
      </c>
    </row>
    <row r="92" spans="1:24">
      <c r="A92" s="284">
        <v>86</v>
      </c>
      <c r="B92" s="291" t="s">
        <v>2548</v>
      </c>
      <c r="C92" s="286" t="s">
        <v>2500</v>
      </c>
      <c r="D92" s="286" t="s">
        <v>2501</v>
      </c>
      <c r="E92" s="286" t="s">
        <v>2502</v>
      </c>
      <c r="F92" s="286"/>
      <c r="G92" s="286" t="s">
        <v>2302</v>
      </c>
      <c r="H92" s="460"/>
      <c r="I92" s="286" t="s">
        <v>1231</v>
      </c>
      <c r="J92" s="288">
        <v>1</v>
      </c>
      <c r="K92" s="286" t="s">
        <v>2303</v>
      </c>
      <c r="L92" s="290">
        <v>42735</v>
      </c>
      <c r="M92" s="290">
        <v>41518</v>
      </c>
      <c r="N92" s="292">
        <v>10</v>
      </c>
      <c r="O92" s="296"/>
      <c r="P92" s="285"/>
      <c r="Q92" s="296">
        <v>9577</v>
      </c>
      <c r="R92" s="296">
        <v>6464.47</v>
      </c>
      <c r="S92" s="296"/>
      <c r="T92" s="446">
        <v>0</v>
      </c>
      <c r="U92" s="446" t="s">
        <v>517</v>
      </c>
      <c r="V92" s="446">
        <v>0</v>
      </c>
      <c r="W92" s="279">
        <v>-100</v>
      </c>
      <c r="X92" s="465" t="s">
        <v>2304</v>
      </c>
    </row>
    <row r="93" spans="1:24">
      <c r="A93" s="284">
        <v>87</v>
      </c>
      <c r="B93" s="291" t="s">
        <v>2549</v>
      </c>
      <c r="C93" s="286" t="s">
        <v>2504</v>
      </c>
      <c r="D93" s="286" t="s">
        <v>2505</v>
      </c>
      <c r="E93" s="286"/>
      <c r="F93" s="286" t="s">
        <v>2506</v>
      </c>
      <c r="G93" s="286" t="s">
        <v>2277</v>
      </c>
      <c r="H93" s="460" t="s">
        <v>2483</v>
      </c>
      <c r="I93" s="286" t="s">
        <v>1233</v>
      </c>
      <c r="J93" s="288">
        <v>1</v>
      </c>
      <c r="K93" s="286" t="s">
        <v>2303</v>
      </c>
      <c r="L93" s="290">
        <v>42735</v>
      </c>
      <c r="M93" s="290">
        <v>41518</v>
      </c>
      <c r="N93" s="292">
        <v>10</v>
      </c>
      <c r="O93" s="296"/>
      <c r="P93" s="285"/>
      <c r="Q93" s="296">
        <v>3205</v>
      </c>
      <c r="R93" s="296">
        <v>2163.37</v>
      </c>
      <c r="S93" s="296"/>
      <c r="T93" s="446">
        <v>680</v>
      </c>
      <c r="U93" s="446" t="s">
        <v>517</v>
      </c>
      <c r="V93" s="446">
        <v>680</v>
      </c>
      <c r="W93" s="279">
        <v>-68.567558947383</v>
      </c>
      <c r="X93" s="465" t="s">
        <v>2280</v>
      </c>
    </row>
    <row r="94" spans="1:24">
      <c r="A94" s="284">
        <v>88</v>
      </c>
      <c r="B94" s="291" t="s">
        <v>2550</v>
      </c>
      <c r="C94" s="286" t="s">
        <v>2508</v>
      </c>
      <c r="D94" s="286" t="s">
        <v>2551</v>
      </c>
      <c r="E94" s="286" t="s">
        <v>2552</v>
      </c>
      <c r="F94" s="286"/>
      <c r="G94" s="286" t="s">
        <v>2131</v>
      </c>
      <c r="H94" s="460"/>
      <c r="I94" s="286" t="s">
        <v>1231</v>
      </c>
      <c r="J94" s="288">
        <v>1</v>
      </c>
      <c r="K94" s="286" t="s">
        <v>2553</v>
      </c>
      <c r="L94" s="290">
        <v>42735</v>
      </c>
      <c r="M94" s="290">
        <v>41334</v>
      </c>
      <c r="N94" s="292">
        <v>10</v>
      </c>
      <c r="O94" s="296"/>
      <c r="P94" s="285"/>
      <c r="Q94" s="296">
        <v>6384</v>
      </c>
      <c r="R94" s="296">
        <v>4309.2</v>
      </c>
      <c r="S94" s="296"/>
      <c r="T94" s="446">
        <v>4100</v>
      </c>
      <c r="U94" s="446">
        <v>30</v>
      </c>
      <c r="V94" s="446">
        <v>1230</v>
      </c>
      <c r="W94" s="279">
        <v>-71.4564188248399</v>
      </c>
      <c r="X94" s="465" t="s">
        <v>2434</v>
      </c>
    </row>
    <row r="95" spans="1:24">
      <c r="A95" s="284">
        <v>89</v>
      </c>
      <c r="B95" s="291" t="s">
        <v>2554</v>
      </c>
      <c r="C95" s="286" t="s">
        <v>2511</v>
      </c>
      <c r="D95" s="286" t="s">
        <v>2512</v>
      </c>
      <c r="E95" s="286"/>
      <c r="F95" s="286" t="s">
        <v>2343</v>
      </c>
      <c r="G95" s="286" t="s">
        <v>2277</v>
      </c>
      <c r="H95" s="460">
        <v>0.5</v>
      </c>
      <c r="I95" s="286" t="s">
        <v>1233</v>
      </c>
      <c r="J95" s="288">
        <v>1</v>
      </c>
      <c r="K95" s="286" t="s">
        <v>2446</v>
      </c>
      <c r="L95" s="290">
        <v>42735</v>
      </c>
      <c r="M95" s="290">
        <v>41365</v>
      </c>
      <c r="N95" s="292">
        <v>10</v>
      </c>
      <c r="O95" s="296"/>
      <c r="P95" s="285"/>
      <c r="Q95" s="296">
        <v>2872</v>
      </c>
      <c r="R95" s="296">
        <v>1938.61</v>
      </c>
      <c r="S95" s="296"/>
      <c r="T95" s="446">
        <v>860</v>
      </c>
      <c r="U95" s="446" t="s">
        <v>517</v>
      </c>
      <c r="V95" s="446">
        <v>860</v>
      </c>
      <c r="W95" s="279">
        <v>-55.6383181764254</v>
      </c>
      <c r="X95" s="465" t="s">
        <v>2280</v>
      </c>
    </row>
    <row r="96" spans="1:24">
      <c r="A96" s="284">
        <v>90</v>
      </c>
      <c r="B96" s="291" t="s">
        <v>2555</v>
      </c>
      <c r="C96" s="286" t="s">
        <v>2382</v>
      </c>
      <c r="D96" s="286" t="s">
        <v>2556</v>
      </c>
      <c r="E96" s="286" t="s">
        <v>2384</v>
      </c>
      <c r="F96" s="286"/>
      <c r="G96" s="286" t="s">
        <v>2302</v>
      </c>
      <c r="H96" s="460"/>
      <c r="I96" s="286" t="s">
        <v>1233</v>
      </c>
      <c r="J96" s="288">
        <v>1</v>
      </c>
      <c r="K96" s="286" t="s">
        <v>2303</v>
      </c>
      <c r="L96" s="290">
        <v>42735</v>
      </c>
      <c r="M96" s="290">
        <v>41426</v>
      </c>
      <c r="N96" s="292">
        <v>10</v>
      </c>
      <c r="O96" s="296"/>
      <c r="P96" s="285"/>
      <c r="Q96" s="296">
        <v>146744.66</v>
      </c>
      <c r="R96" s="296">
        <v>99052.67</v>
      </c>
      <c r="S96" s="296"/>
      <c r="T96" s="446">
        <v>0</v>
      </c>
      <c r="U96" s="446" t="s">
        <v>517</v>
      </c>
      <c r="V96" s="446">
        <v>0</v>
      </c>
      <c r="W96" s="279">
        <v>-100</v>
      </c>
      <c r="X96" s="465" t="s">
        <v>2304</v>
      </c>
    </row>
    <row r="97" spans="1:24">
      <c r="A97" s="284">
        <v>91</v>
      </c>
      <c r="B97" s="291" t="s">
        <v>2557</v>
      </c>
      <c r="C97" s="286" t="s">
        <v>2516</v>
      </c>
      <c r="D97" s="286" t="s">
        <v>2517</v>
      </c>
      <c r="E97" s="286" t="s">
        <v>2518</v>
      </c>
      <c r="F97" s="286"/>
      <c r="G97" s="286" t="s">
        <v>2131</v>
      </c>
      <c r="H97" s="460"/>
      <c r="I97" s="286" t="s">
        <v>1231</v>
      </c>
      <c r="J97" s="288">
        <v>1</v>
      </c>
      <c r="K97" s="286" t="s">
        <v>2303</v>
      </c>
      <c r="L97" s="290">
        <v>42735</v>
      </c>
      <c r="M97" s="290">
        <v>41334</v>
      </c>
      <c r="N97" s="292">
        <v>10</v>
      </c>
      <c r="O97" s="296"/>
      <c r="P97" s="285"/>
      <c r="Q97" s="296">
        <v>1560.66</v>
      </c>
      <c r="R97" s="296">
        <v>1053.45</v>
      </c>
      <c r="S97" s="296"/>
      <c r="T97" s="446">
        <v>1000</v>
      </c>
      <c r="U97" s="446">
        <v>30</v>
      </c>
      <c r="V97" s="446">
        <v>300</v>
      </c>
      <c r="W97" s="279">
        <v>-71.5221415349566</v>
      </c>
      <c r="X97" s="465" t="s">
        <v>2434</v>
      </c>
    </row>
    <row r="98" spans="1:24">
      <c r="A98" s="284">
        <v>92</v>
      </c>
      <c r="B98" s="291" t="s">
        <v>2558</v>
      </c>
      <c r="C98" s="286" t="s">
        <v>2521</v>
      </c>
      <c r="D98" s="286" t="s">
        <v>2522</v>
      </c>
      <c r="E98" s="286"/>
      <c r="F98" s="286"/>
      <c r="G98" s="286" t="s">
        <v>2302</v>
      </c>
      <c r="H98" s="460"/>
      <c r="I98" s="286" t="s">
        <v>1233</v>
      </c>
      <c r="J98" s="288">
        <v>1</v>
      </c>
      <c r="K98" s="286" t="s">
        <v>2303</v>
      </c>
      <c r="L98" s="290">
        <v>42735</v>
      </c>
      <c r="M98" s="290">
        <v>41518</v>
      </c>
      <c r="N98" s="292">
        <v>10</v>
      </c>
      <c r="O98" s="296"/>
      <c r="P98" s="285"/>
      <c r="Q98" s="296">
        <v>2154</v>
      </c>
      <c r="R98" s="296">
        <v>1453.95</v>
      </c>
      <c r="S98" s="296"/>
      <c r="T98" s="446">
        <v>0</v>
      </c>
      <c r="U98" s="446" t="s">
        <v>517</v>
      </c>
      <c r="V98" s="446">
        <v>0</v>
      </c>
      <c r="W98" s="279">
        <v>-100</v>
      </c>
      <c r="X98" s="465" t="s">
        <v>2304</v>
      </c>
    </row>
    <row r="99" spans="1:24">
      <c r="A99" s="284">
        <v>93</v>
      </c>
      <c r="B99" s="291" t="s">
        <v>2559</v>
      </c>
      <c r="C99" s="286" t="s">
        <v>2527</v>
      </c>
      <c r="D99" s="286" t="s">
        <v>2560</v>
      </c>
      <c r="E99" s="286"/>
      <c r="F99" s="286"/>
      <c r="G99" s="286" t="s">
        <v>2302</v>
      </c>
      <c r="H99" s="460"/>
      <c r="I99" s="286" t="s">
        <v>1231</v>
      </c>
      <c r="J99" s="288">
        <v>1</v>
      </c>
      <c r="K99" s="286" t="s">
        <v>2303</v>
      </c>
      <c r="L99" s="290">
        <v>42735</v>
      </c>
      <c r="M99" s="290">
        <v>41518</v>
      </c>
      <c r="N99" s="292">
        <v>10</v>
      </c>
      <c r="O99" s="296"/>
      <c r="P99" s="285"/>
      <c r="Q99" s="296">
        <v>1400</v>
      </c>
      <c r="R99" s="296">
        <v>944.99</v>
      </c>
      <c r="S99" s="296"/>
      <c r="T99" s="446">
        <v>0</v>
      </c>
      <c r="U99" s="446" t="s">
        <v>517</v>
      </c>
      <c r="V99" s="446">
        <v>0</v>
      </c>
      <c r="W99" s="279">
        <v>-100</v>
      </c>
      <c r="X99" s="465" t="s">
        <v>2304</v>
      </c>
    </row>
    <row r="100" spans="1:24">
      <c r="A100" s="284">
        <v>94</v>
      </c>
      <c r="B100" s="291" t="s">
        <v>2561</v>
      </c>
      <c r="C100" s="286" t="s">
        <v>2524</v>
      </c>
      <c r="D100" s="286" t="s">
        <v>2525</v>
      </c>
      <c r="E100" s="286"/>
      <c r="F100" s="286"/>
      <c r="G100" s="286" t="s">
        <v>2302</v>
      </c>
      <c r="H100" s="460"/>
      <c r="I100" s="286" t="s">
        <v>1233</v>
      </c>
      <c r="J100" s="288">
        <v>1</v>
      </c>
      <c r="K100" s="286" t="s">
        <v>2303</v>
      </c>
      <c r="L100" s="290">
        <v>42735</v>
      </c>
      <c r="M100" s="290">
        <v>41518</v>
      </c>
      <c r="N100" s="292">
        <v>10</v>
      </c>
      <c r="O100" s="296"/>
      <c r="P100" s="285"/>
      <c r="Q100" s="296">
        <v>267.62</v>
      </c>
      <c r="R100" s="296">
        <v>180.65</v>
      </c>
      <c r="S100" s="296"/>
      <c r="T100" s="446">
        <v>0</v>
      </c>
      <c r="U100" s="446" t="s">
        <v>517</v>
      </c>
      <c r="V100" s="446">
        <v>0</v>
      </c>
      <c r="W100" s="279">
        <v>-100</v>
      </c>
      <c r="X100" s="465" t="s">
        <v>2304</v>
      </c>
    </row>
    <row r="101" spans="1:24">
      <c r="A101" s="284">
        <v>95</v>
      </c>
      <c r="B101" s="291" t="s">
        <v>2562</v>
      </c>
      <c r="C101" s="286" t="s">
        <v>2527</v>
      </c>
      <c r="D101" s="286" t="s">
        <v>2528</v>
      </c>
      <c r="E101" s="286"/>
      <c r="F101" s="286"/>
      <c r="G101" s="286" t="s">
        <v>2302</v>
      </c>
      <c r="H101" s="460"/>
      <c r="I101" s="286" t="s">
        <v>1231</v>
      </c>
      <c r="J101" s="288">
        <v>1</v>
      </c>
      <c r="K101" s="286" t="s">
        <v>2303</v>
      </c>
      <c r="L101" s="290">
        <v>42735</v>
      </c>
      <c r="M101" s="290">
        <v>41518</v>
      </c>
      <c r="N101" s="292">
        <v>10</v>
      </c>
      <c r="O101" s="296"/>
      <c r="P101" s="285"/>
      <c r="Q101" s="296">
        <v>2128</v>
      </c>
      <c r="R101" s="296">
        <v>1436.41</v>
      </c>
      <c r="S101" s="296"/>
      <c r="T101" s="446">
        <v>0</v>
      </c>
      <c r="U101" s="446" t="s">
        <v>517</v>
      </c>
      <c r="V101" s="446">
        <v>0</v>
      </c>
      <c r="W101" s="279">
        <v>-100</v>
      </c>
      <c r="X101" s="465" t="s">
        <v>2304</v>
      </c>
    </row>
    <row r="102" spans="1:24">
      <c r="A102" s="284">
        <v>96</v>
      </c>
      <c r="B102" s="291" t="s">
        <v>2563</v>
      </c>
      <c r="C102" s="286" t="s">
        <v>2527</v>
      </c>
      <c r="D102" s="286" t="s">
        <v>2530</v>
      </c>
      <c r="E102" s="286"/>
      <c r="F102" s="286"/>
      <c r="G102" s="286" t="s">
        <v>2302</v>
      </c>
      <c r="H102" s="460"/>
      <c r="I102" s="286" t="s">
        <v>1231</v>
      </c>
      <c r="J102" s="288">
        <v>1</v>
      </c>
      <c r="K102" s="286" t="s">
        <v>2303</v>
      </c>
      <c r="L102" s="290">
        <v>42735</v>
      </c>
      <c r="M102" s="290">
        <v>41518</v>
      </c>
      <c r="N102" s="292">
        <v>10</v>
      </c>
      <c r="O102" s="296"/>
      <c r="P102" s="285"/>
      <c r="Q102" s="296">
        <v>1210.66</v>
      </c>
      <c r="R102" s="296">
        <v>817.21</v>
      </c>
      <c r="S102" s="296"/>
      <c r="T102" s="446">
        <v>0</v>
      </c>
      <c r="U102" s="446" t="s">
        <v>517</v>
      </c>
      <c r="V102" s="446">
        <v>0</v>
      </c>
      <c r="W102" s="279">
        <v>-100</v>
      </c>
      <c r="X102" s="465" t="s">
        <v>2304</v>
      </c>
    </row>
    <row r="103" spans="1:24">
      <c r="A103" s="284">
        <v>97</v>
      </c>
      <c r="B103" s="291" t="s">
        <v>2564</v>
      </c>
      <c r="C103" s="286" t="s">
        <v>2451</v>
      </c>
      <c r="D103" s="286" t="s">
        <v>2452</v>
      </c>
      <c r="E103" s="286"/>
      <c r="F103" s="286" t="s">
        <v>2343</v>
      </c>
      <c r="G103" s="286" t="s">
        <v>2277</v>
      </c>
      <c r="H103" s="460">
        <v>0.01</v>
      </c>
      <c r="I103" s="286" t="s">
        <v>1233</v>
      </c>
      <c r="J103" s="288">
        <v>1</v>
      </c>
      <c r="K103" s="286" t="s">
        <v>2344</v>
      </c>
      <c r="L103" s="290">
        <v>42735</v>
      </c>
      <c r="M103" s="290">
        <v>41518</v>
      </c>
      <c r="N103" s="292">
        <v>10</v>
      </c>
      <c r="O103" s="296"/>
      <c r="P103" s="285"/>
      <c r="Q103" s="296">
        <v>1270.66</v>
      </c>
      <c r="R103" s="296">
        <v>857.71</v>
      </c>
      <c r="S103" s="296"/>
      <c r="T103" s="446">
        <v>50</v>
      </c>
      <c r="U103" s="446" t="s">
        <v>517</v>
      </c>
      <c r="V103" s="446">
        <v>50</v>
      </c>
      <c r="W103" s="279">
        <v>-94.170523836728</v>
      </c>
      <c r="X103" s="465" t="s">
        <v>2280</v>
      </c>
    </row>
    <row r="104" spans="1:24">
      <c r="A104" s="284">
        <v>98</v>
      </c>
      <c r="B104" s="291" t="s">
        <v>2565</v>
      </c>
      <c r="C104" s="286" t="s">
        <v>2533</v>
      </c>
      <c r="D104" s="286"/>
      <c r="E104" s="286"/>
      <c r="F104" s="286"/>
      <c r="G104" s="286" t="s">
        <v>2302</v>
      </c>
      <c r="H104" s="460"/>
      <c r="I104" s="286" t="s">
        <v>1231</v>
      </c>
      <c r="J104" s="288">
        <v>1</v>
      </c>
      <c r="K104" s="286" t="s">
        <v>2303</v>
      </c>
      <c r="L104" s="290">
        <v>42735</v>
      </c>
      <c r="M104" s="290">
        <v>41518</v>
      </c>
      <c r="N104" s="292">
        <v>10</v>
      </c>
      <c r="O104" s="296"/>
      <c r="P104" s="285"/>
      <c r="Q104" s="296">
        <v>5300</v>
      </c>
      <c r="R104" s="296">
        <v>3577.49</v>
      </c>
      <c r="S104" s="296"/>
      <c r="T104" s="446">
        <v>0</v>
      </c>
      <c r="U104" s="446" t="s">
        <v>517</v>
      </c>
      <c r="V104" s="446">
        <v>0</v>
      </c>
      <c r="W104" s="279">
        <v>-100</v>
      </c>
      <c r="X104" s="465" t="s">
        <v>2304</v>
      </c>
    </row>
    <row r="105" spans="1:24">
      <c r="A105" s="284">
        <v>99</v>
      </c>
      <c r="B105" s="291" t="s">
        <v>2566</v>
      </c>
      <c r="C105" s="286" t="s">
        <v>2469</v>
      </c>
      <c r="D105" s="286" t="s">
        <v>2470</v>
      </c>
      <c r="E105" s="286"/>
      <c r="F105" s="286"/>
      <c r="G105" s="286" t="s">
        <v>2302</v>
      </c>
      <c r="H105" s="460"/>
      <c r="I105" s="286" t="s">
        <v>1231</v>
      </c>
      <c r="J105" s="288">
        <v>1</v>
      </c>
      <c r="K105" s="286" t="s">
        <v>2303</v>
      </c>
      <c r="L105" s="290">
        <v>42735</v>
      </c>
      <c r="M105" s="290">
        <v>41518</v>
      </c>
      <c r="N105" s="292">
        <v>10</v>
      </c>
      <c r="O105" s="296"/>
      <c r="P105" s="285"/>
      <c r="Q105" s="296">
        <v>2466.66</v>
      </c>
      <c r="R105" s="296">
        <v>1665</v>
      </c>
      <c r="S105" s="296"/>
      <c r="T105" s="446">
        <v>0</v>
      </c>
      <c r="U105" s="446" t="s">
        <v>517</v>
      </c>
      <c r="V105" s="446">
        <v>0</v>
      </c>
      <c r="W105" s="279">
        <v>-100</v>
      </c>
      <c r="X105" s="465" t="s">
        <v>2304</v>
      </c>
    </row>
    <row r="106" spans="1:24">
      <c r="A106" s="284">
        <v>100</v>
      </c>
      <c r="B106" s="291" t="s">
        <v>2567</v>
      </c>
      <c r="C106" s="286" t="s">
        <v>2536</v>
      </c>
      <c r="D106" s="286" t="s">
        <v>2537</v>
      </c>
      <c r="E106" s="286"/>
      <c r="F106" s="286"/>
      <c r="G106" s="286" t="s">
        <v>2302</v>
      </c>
      <c r="H106" s="460"/>
      <c r="I106" s="286" t="s">
        <v>1231</v>
      </c>
      <c r="J106" s="288">
        <v>1</v>
      </c>
      <c r="K106" s="286" t="s">
        <v>2303</v>
      </c>
      <c r="L106" s="290">
        <v>42735</v>
      </c>
      <c r="M106" s="290">
        <v>41518</v>
      </c>
      <c r="N106" s="292">
        <v>10</v>
      </c>
      <c r="O106" s="296"/>
      <c r="P106" s="285"/>
      <c r="Q106" s="296">
        <v>2600</v>
      </c>
      <c r="R106" s="296">
        <v>1754.99</v>
      </c>
      <c r="S106" s="296"/>
      <c r="T106" s="446">
        <v>0</v>
      </c>
      <c r="U106" s="446" t="s">
        <v>517</v>
      </c>
      <c r="V106" s="446">
        <v>0</v>
      </c>
      <c r="W106" s="279">
        <v>-100</v>
      </c>
      <c r="X106" s="465" t="s">
        <v>2304</v>
      </c>
    </row>
    <row r="107" spans="1:24">
      <c r="A107" s="284">
        <v>101</v>
      </c>
      <c r="B107" s="291" t="s">
        <v>2568</v>
      </c>
      <c r="C107" s="286" t="s">
        <v>2527</v>
      </c>
      <c r="D107" s="286" t="s">
        <v>2539</v>
      </c>
      <c r="E107" s="286"/>
      <c r="F107" s="286"/>
      <c r="G107" s="286" t="s">
        <v>2302</v>
      </c>
      <c r="H107" s="460"/>
      <c r="I107" s="286" t="s">
        <v>1231</v>
      </c>
      <c r="J107" s="288">
        <v>1</v>
      </c>
      <c r="K107" s="286" t="s">
        <v>2303</v>
      </c>
      <c r="L107" s="290">
        <v>42735</v>
      </c>
      <c r="M107" s="290">
        <v>41518</v>
      </c>
      <c r="N107" s="292">
        <v>10</v>
      </c>
      <c r="O107" s="296"/>
      <c r="P107" s="285"/>
      <c r="Q107" s="296">
        <v>1800</v>
      </c>
      <c r="R107" s="296">
        <v>1215</v>
      </c>
      <c r="S107" s="296"/>
      <c r="T107" s="446">
        <v>0</v>
      </c>
      <c r="U107" s="446" t="s">
        <v>517</v>
      </c>
      <c r="V107" s="446">
        <v>0</v>
      </c>
      <c r="W107" s="279">
        <v>-100</v>
      </c>
      <c r="X107" s="465" t="s">
        <v>2304</v>
      </c>
    </row>
    <row r="108" spans="1:24">
      <c r="A108" s="284">
        <v>102</v>
      </c>
      <c r="B108" s="291" t="s">
        <v>2569</v>
      </c>
      <c r="C108" s="286" t="s">
        <v>2570</v>
      </c>
      <c r="D108" s="286" t="s">
        <v>2571</v>
      </c>
      <c r="E108" s="286" t="s">
        <v>2572</v>
      </c>
      <c r="F108" s="459" t="s">
        <v>2368</v>
      </c>
      <c r="G108" s="286" t="s">
        <v>2277</v>
      </c>
      <c r="H108" s="460">
        <v>0.05</v>
      </c>
      <c r="I108" s="286" t="s">
        <v>1233</v>
      </c>
      <c r="J108" s="288">
        <v>1</v>
      </c>
      <c r="K108" s="286" t="s">
        <v>2573</v>
      </c>
      <c r="L108" s="290">
        <v>42735</v>
      </c>
      <c r="M108" s="290">
        <v>41518</v>
      </c>
      <c r="N108" s="292">
        <v>10</v>
      </c>
      <c r="O108" s="296"/>
      <c r="P108" s="285"/>
      <c r="Q108" s="296">
        <v>1671</v>
      </c>
      <c r="R108" s="296">
        <v>1127.91</v>
      </c>
      <c r="S108" s="296"/>
      <c r="T108" s="446">
        <v>200</v>
      </c>
      <c r="U108" s="446" t="s">
        <v>517</v>
      </c>
      <c r="V108" s="446">
        <v>200</v>
      </c>
      <c r="W108" s="279">
        <v>-82.2680887659476</v>
      </c>
      <c r="X108" s="465" t="s">
        <v>2280</v>
      </c>
    </row>
    <row r="109" spans="1:24">
      <c r="A109" s="284">
        <v>103</v>
      </c>
      <c r="B109" s="291" t="s">
        <v>2574</v>
      </c>
      <c r="C109" s="286" t="s">
        <v>2575</v>
      </c>
      <c r="D109" s="286" t="s">
        <v>2576</v>
      </c>
      <c r="E109" s="286"/>
      <c r="F109" s="286"/>
      <c r="G109" s="286" t="s">
        <v>2302</v>
      </c>
      <c r="H109" s="460"/>
      <c r="I109" s="286" t="s">
        <v>1268</v>
      </c>
      <c r="J109" s="288">
        <v>1</v>
      </c>
      <c r="K109" s="286" t="s">
        <v>2303</v>
      </c>
      <c r="L109" s="290">
        <v>42735</v>
      </c>
      <c r="M109" s="290">
        <v>41518</v>
      </c>
      <c r="N109" s="292">
        <v>10</v>
      </c>
      <c r="O109" s="296"/>
      <c r="P109" s="285"/>
      <c r="Q109" s="296">
        <v>8300</v>
      </c>
      <c r="R109" s="296">
        <v>5602.49</v>
      </c>
      <c r="S109" s="296"/>
      <c r="T109" s="446">
        <v>0</v>
      </c>
      <c r="U109" s="446" t="s">
        <v>517</v>
      </c>
      <c r="V109" s="446">
        <v>0</v>
      </c>
      <c r="W109" s="279">
        <v>-100</v>
      </c>
      <c r="X109" s="465" t="s">
        <v>2304</v>
      </c>
    </row>
    <row r="110" spans="1:24">
      <c r="A110" s="284">
        <v>104</v>
      </c>
      <c r="B110" s="291" t="s">
        <v>2577</v>
      </c>
      <c r="C110" s="286" t="s">
        <v>2570</v>
      </c>
      <c r="D110" s="286" t="s">
        <v>2571</v>
      </c>
      <c r="E110" s="286" t="s">
        <v>2572</v>
      </c>
      <c r="F110" s="286"/>
      <c r="G110" s="286" t="s">
        <v>2302</v>
      </c>
      <c r="H110" s="460"/>
      <c r="I110" s="286" t="s">
        <v>1233</v>
      </c>
      <c r="J110" s="288">
        <v>1</v>
      </c>
      <c r="K110" s="286" t="s">
        <v>2303</v>
      </c>
      <c r="L110" s="290">
        <v>42735</v>
      </c>
      <c r="M110" s="290">
        <v>41518</v>
      </c>
      <c r="N110" s="292">
        <v>10</v>
      </c>
      <c r="O110" s="296"/>
      <c r="P110" s="285"/>
      <c r="Q110" s="296">
        <v>1671</v>
      </c>
      <c r="R110" s="296">
        <v>1127.91</v>
      </c>
      <c r="S110" s="296"/>
      <c r="T110" s="446">
        <v>0</v>
      </c>
      <c r="U110" s="446" t="s">
        <v>517</v>
      </c>
      <c r="V110" s="446">
        <v>0</v>
      </c>
      <c r="W110" s="279">
        <v>-100</v>
      </c>
      <c r="X110" s="465" t="s">
        <v>2304</v>
      </c>
    </row>
    <row r="111" spans="1:24">
      <c r="A111" s="284">
        <v>105</v>
      </c>
      <c r="B111" s="291" t="s">
        <v>2578</v>
      </c>
      <c r="C111" s="286" t="s">
        <v>2575</v>
      </c>
      <c r="D111" s="286" t="s">
        <v>2576</v>
      </c>
      <c r="E111" s="286"/>
      <c r="F111" s="286"/>
      <c r="G111" s="286" t="s">
        <v>2302</v>
      </c>
      <c r="H111" s="460"/>
      <c r="I111" s="286" t="s">
        <v>1268</v>
      </c>
      <c r="J111" s="288">
        <v>1</v>
      </c>
      <c r="K111" s="286" t="s">
        <v>2303</v>
      </c>
      <c r="L111" s="290">
        <v>42735</v>
      </c>
      <c r="M111" s="290">
        <v>41518</v>
      </c>
      <c r="N111" s="292">
        <v>10</v>
      </c>
      <c r="O111" s="296"/>
      <c r="P111" s="285"/>
      <c r="Q111" s="296">
        <v>8300</v>
      </c>
      <c r="R111" s="296">
        <v>5602.49</v>
      </c>
      <c r="S111" s="296"/>
      <c r="T111" s="446">
        <v>0</v>
      </c>
      <c r="U111" s="446" t="s">
        <v>517</v>
      </c>
      <c r="V111" s="446">
        <v>0</v>
      </c>
      <c r="W111" s="279">
        <v>-100</v>
      </c>
      <c r="X111" s="465" t="s">
        <v>2304</v>
      </c>
    </row>
    <row r="112" spans="1:24">
      <c r="A112" s="284">
        <v>106</v>
      </c>
      <c r="B112" s="291" t="s">
        <v>2579</v>
      </c>
      <c r="C112" s="286" t="s">
        <v>2570</v>
      </c>
      <c r="D112" s="286" t="s">
        <v>2580</v>
      </c>
      <c r="E112" s="286" t="s">
        <v>2572</v>
      </c>
      <c r="F112" s="286"/>
      <c r="G112" s="286" t="s">
        <v>2302</v>
      </c>
      <c r="H112" s="460"/>
      <c r="I112" s="286" t="s">
        <v>1233</v>
      </c>
      <c r="J112" s="288">
        <v>1</v>
      </c>
      <c r="K112" s="286" t="s">
        <v>2303</v>
      </c>
      <c r="L112" s="290">
        <v>42735</v>
      </c>
      <c r="M112" s="290">
        <v>41518</v>
      </c>
      <c r="N112" s="292">
        <v>10</v>
      </c>
      <c r="O112" s="296"/>
      <c r="P112" s="285"/>
      <c r="Q112" s="296">
        <v>1671</v>
      </c>
      <c r="R112" s="296">
        <v>1127.91</v>
      </c>
      <c r="S112" s="296"/>
      <c r="T112" s="446">
        <v>0</v>
      </c>
      <c r="U112" s="446" t="s">
        <v>517</v>
      </c>
      <c r="V112" s="446">
        <v>0</v>
      </c>
      <c r="W112" s="279">
        <v>-100</v>
      </c>
      <c r="X112" s="465" t="s">
        <v>2304</v>
      </c>
    </row>
    <row r="113" spans="1:24">
      <c r="A113" s="284">
        <v>107</v>
      </c>
      <c r="B113" s="291" t="s">
        <v>2581</v>
      </c>
      <c r="C113" s="286" t="s">
        <v>2575</v>
      </c>
      <c r="D113" s="286" t="s">
        <v>2576</v>
      </c>
      <c r="E113" s="286"/>
      <c r="F113" s="286"/>
      <c r="G113" s="286" t="s">
        <v>2302</v>
      </c>
      <c r="H113" s="460"/>
      <c r="I113" s="286" t="s">
        <v>1268</v>
      </c>
      <c r="J113" s="288">
        <v>1</v>
      </c>
      <c r="K113" s="286" t="s">
        <v>2303</v>
      </c>
      <c r="L113" s="290">
        <v>42735</v>
      </c>
      <c r="M113" s="290">
        <v>41518</v>
      </c>
      <c r="N113" s="292">
        <v>10</v>
      </c>
      <c r="O113" s="296"/>
      <c r="P113" s="285"/>
      <c r="Q113" s="296">
        <v>8300</v>
      </c>
      <c r="R113" s="296">
        <v>5602.49</v>
      </c>
      <c r="S113" s="296"/>
      <c r="T113" s="446">
        <v>0</v>
      </c>
      <c r="U113" s="446" t="s">
        <v>517</v>
      </c>
      <c r="V113" s="446">
        <v>0</v>
      </c>
      <c r="W113" s="279">
        <v>-100</v>
      </c>
      <c r="X113" s="465" t="s">
        <v>2304</v>
      </c>
    </row>
    <row r="114" spans="1:24">
      <c r="A114" s="284">
        <v>108</v>
      </c>
      <c r="B114" s="291" t="s">
        <v>2582</v>
      </c>
      <c r="C114" s="286" t="s">
        <v>2583</v>
      </c>
      <c r="D114" s="286" t="s">
        <v>2584</v>
      </c>
      <c r="E114" s="286" t="s">
        <v>2585</v>
      </c>
      <c r="F114" s="286"/>
      <c r="G114" s="286" t="s">
        <v>2131</v>
      </c>
      <c r="H114" s="460"/>
      <c r="I114" s="286" t="s">
        <v>1231</v>
      </c>
      <c r="J114" s="288">
        <v>1</v>
      </c>
      <c r="K114" s="286" t="s">
        <v>2586</v>
      </c>
      <c r="L114" s="290">
        <v>42735</v>
      </c>
      <c r="M114" s="290">
        <v>41122</v>
      </c>
      <c r="N114" s="292">
        <v>10</v>
      </c>
      <c r="O114" s="296"/>
      <c r="P114" s="285"/>
      <c r="Q114" s="296">
        <v>4777.4</v>
      </c>
      <c r="R114" s="296">
        <v>3224.75</v>
      </c>
      <c r="S114" s="296"/>
      <c r="T114" s="446">
        <v>7700</v>
      </c>
      <c r="U114" s="446">
        <v>51</v>
      </c>
      <c r="V114" s="446">
        <v>3927</v>
      </c>
      <c r="W114" s="279">
        <v>21.7768819288317</v>
      </c>
      <c r="X114" s="465" t="s">
        <v>2434</v>
      </c>
    </row>
    <row r="115" spans="1:24">
      <c r="A115" s="284">
        <v>109</v>
      </c>
      <c r="B115" s="291" t="s">
        <v>2587</v>
      </c>
      <c r="C115" s="286" t="s">
        <v>2527</v>
      </c>
      <c r="D115" s="286" t="s">
        <v>2530</v>
      </c>
      <c r="E115" s="286" t="s">
        <v>2588</v>
      </c>
      <c r="F115" s="459" t="s">
        <v>2445</v>
      </c>
      <c r="G115" s="286" t="s">
        <v>2277</v>
      </c>
      <c r="H115" s="460">
        <v>0.14</v>
      </c>
      <c r="I115" s="286" t="s">
        <v>1231</v>
      </c>
      <c r="J115" s="288">
        <v>1</v>
      </c>
      <c r="K115" s="286" t="s">
        <v>2589</v>
      </c>
      <c r="L115" s="290">
        <v>42735</v>
      </c>
      <c r="M115" s="290">
        <v>41334</v>
      </c>
      <c r="N115" s="292">
        <v>10</v>
      </c>
      <c r="O115" s="296"/>
      <c r="P115" s="285"/>
      <c r="Q115" s="296">
        <v>1210.67</v>
      </c>
      <c r="R115" s="296">
        <v>817.22</v>
      </c>
      <c r="S115" s="296"/>
      <c r="T115" s="446">
        <v>310</v>
      </c>
      <c r="U115" s="446" t="s">
        <v>517</v>
      </c>
      <c r="V115" s="446">
        <v>310</v>
      </c>
      <c r="W115" s="279">
        <v>-62.0665181958347</v>
      </c>
      <c r="X115" s="465" t="s">
        <v>2280</v>
      </c>
    </row>
    <row r="116" spans="1:24">
      <c r="A116" s="284">
        <v>110</v>
      </c>
      <c r="B116" s="291" t="s">
        <v>2590</v>
      </c>
      <c r="C116" s="286" t="s">
        <v>2527</v>
      </c>
      <c r="D116" s="286" t="s">
        <v>2560</v>
      </c>
      <c r="E116" s="286" t="s">
        <v>2588</v>
      </c>
      <c r="F116" s="459" t="s">
        <v>2445</v>
      </c>
      <c r="G116" s="286" t="s">
        <v>2277</v>
      </c>
      <c r="H116" s="460">
        <v>0.14</v>
      </c>
      <c r="I116" s="286" t="s">
        <v>1231</v>
      </c>
      <c r="J116" s="288">
        <v>1</v>
      </c>
      <c r="K116" s="286" t="s">
        <v>2589</v>
      </c>
      <c r="L116" s="290">
        <v>42735</v>
      </c>
      <c r="M116" s="290">
        <v>41334</v>
      </c>
      <c r="N116" s="292">
        <v>10</v>
      </c>
      <c r="O116" s="296"/>
      <c r="P116" s="285"/>
      <c r="Q116" s="296">
        <v>1400</v>
      </c>
      <c r="R116" s="296">
        <v>944.99</v>
      </c>
      <c r="S116" s="296"/>
      <c r="T116" s="446">
        <v>310</v>
      </c>
      <c r="U116" s="446" t="s">
        <v>517</v>
      </c>
      <c r="V116" s="446">
        <v>310</v>
      </c>
      <c r="W116" s="279">
        <v>-67.1954200573551</v>
      </c>
      <c r="X116" s="465" t="s">
        <v>2280</v>
      </c>
    </row>
    <row r="117" spans="1:24">
      <c r="A117" s="284">
        <v>111</v>
      </c>
      <c r="B117" s="291" t="s">
        <v>2591</v>
      </c>
      <c r="C117" s="286" t="s">
        <v>2583</v>
      </c>
      <c r="D117" s="286" t="s">
        <v>2584</v>
      </c>
      <c r="E117" s="286" t="s">
        <v>2585</v>
      </c>
      <c r="F117" s="286"/>
      <c r="G117" s="286" t="s">
        <v>2131</v>
      </c>
      <c r="H117" s="460"/>
      <c r="I117" s="286" t="s">
        <v>1231</v>
      </c>
      <c r="J117" s="288">
        <v>1</v>
      </c>
      <c r="K117" s="286" t="s">
        <v>2586</v>
      </c>
      <c r="L117" s="290">
        <v>42735</v>
      </c>
      <c r="M117" s="290">
        <v>41122</v>
      </c>
      <c r="N117" s="292">
        <v>10</v>
      </c>
      <c r="O117" s="296"/>
      <c r="P117" s="285"/>
      <c r="Q117" s="296">
        <v>4777.4</v>
      </c>
      <c r="R117" s="296">
        <v>3224.75</v>
      </c>
      <c r="S117" s="296"/>
      <c r="T117" s="446">
        <v>7700</v>
      </c>
      <c r="U117" s="446">
        <v>51</v>
      </c>
      <c r="V117" s="446">
        <v>3927</v>
      </c>
      <c r="W117" s="279">
        <v>21.7768819288317</v>
      </c>
      <c r="X117" s="465" t="s">
        <v>2434</v>
      </c>
    </row>
    <row r="118" spans="1:24">
      <c r="A118" s="284">
        <v>112</v>
      </c>
      <c r="B118" s="291" t="s">
        <v>2592</v>
      </c>
      <c r="C118" s="286" t="s">
        <v>2527</v>
      </c>
      <c r="D118" s="286" t="s">
        <v>2530</v>
      </c>
      <c r="E118" s="286" t="s">
        <v>2588</v>
      </c>
      <c r="F118" s="286"/>
      <c r="G118" s="286" t="s">
        <v>2302</v>
      </c>
      <c r="H118" s="460"/>
      <c r="I118" s="286" t="s">
        <v>1231</v>
      </c>
      <c r="J118" s="288">
        <v>1</v>
      </c>
      <c r="K118" s="286" t="s">
        <v>2303</v>
      </c>
      <c r="L118" s="290">
        <v>42735</v>
      </c>
      <c r="M118" s="290">
        <v>41334</v>
      </c>
      <c r="N118" s="292">
        <v>10</v>
      </c>
      <c r="O118" s="296"/>
      <c r="P118" s="285"/>
      <c r="Q118" s="296">
        <v>1210.67</v>
      </c>
      <c r="R118" s="296">
        <v>817.22</v>
      </c>
      <c r="S118" s="296"/>
      <c r="T118" s="446">
        <v>0</v>
      </c>
      <c r="U118" s="446" t="s">
        <v>517</v>
      </c>
      <c r="V118" s="446">
        <v>0</v>
      </c>
      <c r="W118" s="279">
        <v>-100</v>
      </c>
      <c r="X118" s="465" t="s">
        <v>2304</v>
      </c>
    </row>
    <row r="119" spans="1:24">
      <c r="A119" s="284">
        <v>113</v>
      </c>
      <c r="B119" s="291" t="s">
        <v>2593</v>
      </c>
      <c r="C119" s="286" t="s">
        <v>2527</v>
      </c>
      <c r="D119" s="286" t="s">
        <v>2560</v>
      </c>
      <c r="E119" s="286" t="s">
        <v>2588</v>
      </c>
      <c r="F119" s="286"/>
      <c r="G119" s="286" t="s">
        <v>2302</v>
      </c>
      <c r="H119" s="460"/>
      <c r="I119" s="286" t="s">
        <v>1231</v>
      </c>
      <c r="J119" s="288">
        <v>1</v>
      </c>
      <c r="K119" s="286" t="s">
        <v>2303</v>
      </c>
      <c r="L119" s="290">
        <v>42735</v>
      </c>
      <c r="M119" s="290">
        <v>41334</v>
      </c>
      <c r="N119" s="292">
        <v>10</v>
      </c>
      <c r="O119" s="296"/>
      <c r="P119" s="285"/>
      <c r="Q119" s="296">
        <v>1400</v>
      </c>
      <c r="R119" s="296">
        <v>944.99</v>
      </c>
      <c r="S119" s="296"/>
      <c r="T119" s="446">
        <v>0</v>
      </c>
      <c r="U119" s="446" t="s">
        <v>517</v>
      </c>
      <c r="V119" s="446">
        <v>0</v>
      </c>
      <c r="W119" s="279">
        <v>-100</v>
      </c>
      <c r="X119" s="465" t="s">
        <v>2304</v>
      </c>
    </row>
    <row r="120" spans="1:24">
      <c r="A120" s="284">
        <v>114</v>
      </c>
      <c r="B120" s="291" t="s">
        <v>2594</v>
      </c>
      <c r="C120" s="286" t="s">
        <v>2583</v>
      </c>
      <c r="D120" s="286" t="s">
        <v>2584</v>
      </c>
      <c r="E120" s="286" t="s">
        <v>2585</v>
      </c>
      <c r="F120" s="286"/>
      <c r="G120" s="286" t="s">
        <v>2302</v>
      </c>
      <c r="H120" s="460"/>
      <c r="I120" s="286" t="s">
        <v>1231</v>
      </c>
      <c r="J120" s="288">
        <v>1</v>
      </c>
      <c r="K120" s="286" t="s">
        <v>2303</v>
      </c>
      <c r="L120" s="290">
        <v>42735</v>
      </c>
      <c r="M120" s="290">
        <v>41122</v>
      </c>
      <c r="N120" s="292">
        <v>10</v>
      </c>
      <c r="O120" s="296"/>
      <c r="P120" s="285"/>
      <c r="Q120" s="296">
        <v>4777.4</v>
      </c>
      <c r="R120" s="296">
        <v>3224.75</v>
      </c>
      <c r="S120" s="296"/>
      <c r="T120" s="446">
        <v>0</v>
      </c>
      <c r="U120" s="446" t="s">
        <v>517</v>
      </c>
      <c r="V120" s="446">
        <v>0</v>
      </c>
      <c r="W120" s="279">
        <v>-100</v>
      </c>
      <c r="X120" s="465" t="s">
        <v>2304</v>
      </c>
    </row>
    <row r="121" spans="1:24">
      <c r="A121" s="284">
        <v>115</v>
      </c>
      <c r="B121" s="291" t="s">
        <v>2595</v>
      </c>
      <c r="C121" s="286" t="s">
        <v>2527</v>
      </c>
      <c r="D121" s="286" t="s">
        <v>2530</v>
      </c>
      <c r="E121" s="286" t="s">
        <v>2588</v>
      </c>
      <c r="F121" s="286"/>
      <c r="G121" s="286" t="s">
        <v>2302</v>
      </c>
      <c r="H121" s="460"/>
      <c r="I121" s="286" t="s">
        <v>1231</v>
      </c>
      <c r="J121" s="288">
        <v>1</v>
      </c>
      <c r="K121" s="286" t="s">
        <v>2303</v>
      </c>
      <c r="L121" s="290">
        <v>42735</v>
      </c>
      <c r="M121" s="290">
        <v>41334</v>
      </c>
      <c r="N121" s="292">
        <v>10</v>
      </c>
      <c r="O121" s="296"/>
      <c r="P121" s="285"/>
      <c r="Q121" s="296">
        <v>1210.67</v>
      </c>
      <c r="R121" s="296">
        <v>817.22</v>
      </c>
      <c r="S121" s="296"/>
      <c r="T121" s="446">
        <v>0</v>
      </c>
      <c r="U121" s="446" t="s">
        <v>517</v>
      </c>
      <c r="V121" s="446">
        <v>0</v>
      </c>
      <c r="W121" s="279">
        <v>-100</v>
      </c>
      <c r="X121" s="465" t="s">
        <v>2304</v>
      </c>
    </row>
    <row r="122" spans="1:24">
      <c r="A122" s="284">
        <v>116</v>
      </c>
      <c r="B122" s="291" t="s">
        <v>2596</v>
      </c>
      <c r="C122" s="286" t="s">
        <v>2527</v>
      </c>
      <c r="D122" s="286" t="s">
        <v>2560</v>
      </c>
      <c r="E122" s="286" t="s">
        <v>2588</v>
      </c>
      <c r="F122" s="286"/>
      <c r="G122" s="286" t="s">
        <v>2302</v>
      </c>
      <c r="H122" s="460"/>
      <c r="I122" s="286" t="s">
        <v>1231</v>
      </c>
      <c r="J122" s="288">
        <v>1</v>
      </c>
      <c r="K122" s="286" t="s">
        <v>2303</v>
      </c>
      <c r="L122" s="290">
        <v>42735</v>
      </c>
      <c r="M122" s="290">
        <v>41334</v>
      </c>
      <c r="N122" s="292">
        <v>10</v>
      </c>
      <c r="O122" s="296"/>
      <c r="P122" s="285"/>
      <c r="Q122" s="296">
        <v>1400</v>
      </c>
      <c r="R122" s="296">
        <v>944.99</v>
      </c>
      <c r="S122" s="296"/>
      <c r="T122" s="446">
        <v>0</v>
      </c>
      <c r="U122" s="446" t="s">
        <v>517</v>
      </c>
      <c r="V122" s="446">
        <v>0</v>
      </c>
      <c r="W122" s="279">
        <v>-100</v>
      </c>
      <c r="X122" s="465" t="s">
        <v>2304</v>
      </c>
    </row>
    <row r="123" spans="1:24">
      <c r="A123" s="284">
        <v>117</v>
      </c>
      <c r="B123" s="291" t="s">
        <v>2597</v>
      </c>
      <c r="C123" s="286" t="s">
        <v>2583</v>
      </c>
      <c r="D123" s="286" t="s">
        <v>2584</v>
      </c>
      <c r="E123" s="286" t="s">
        <v>2585</v>
      </c>
      <c r="F123" s="286"/>
      <c r="G123" s="286" t="s">
        <v>2302</v>
      </c>
      <c r="H123" s="460"/>
      <c r="I123" s="286" t="s">
        <v>1231</v>
      </c>
      <c r="J123" s="288">
        <v>1</v>
      </c>
      <c r="K123" s="286" t="s">
        <v>2303</v>
      </c>
      <c r="L123" s="290">
        <v>42735</v>
      </c>
      <c r="M123" s="290">
        <v>41122</v>
      </c>
      <c r="N123" s="292">
        <v>10</v>
      </c>
      <c r="O123" s="296"/>
      <c r="P123" s="285"/>
      <c r="Q123" s="296">
        <v>4777.4</v>
      </c>
      <c r="R123" s="296">
        <v>3224.75</v>
      </c>
      <c r="S123" s="296"/>
      <c r="T123" s="446">
        <v>0</v>
      </c>
      <c r="U123" s="446" t="s">
        <v>517</v>
      </c>
      <c r="V123" s="446">
        <v>0</v>
      </c>
      <c r="W123" s="279">
        <v>-100</v>
      </c>
      <c r="X123" s="465" t="s">
        <v>2304</v>
      </c>
    </row>
    <row r="124" spans="1:24">
      <c r="A124" s="284">
        <v>118</v>
      </c>
      <c r="B124" s="291" t="s">
        <v>2598</v>
      </c>
      <c r="C124" s="286" t="s">
        <v>2527</v>
      </c>
      <c r="D124" s="286" t="s">
        <v>2530</v>
      </c>
      <c r="E124" s="286" t="s">
        <v>2588</v>
      </c>
      <c r="F124" s="459" t="s">
        <v>2445</v>
      </c>
      <c r="G124" s="286" t="s">
        <v>2277</v>
      </c>
      <c r="H124" s="460">
        <v>0.14</v>
      </c>
      <c r="I124" s="286" t="s">
        <v>1231</v>
      </c>
      <c r="J124" s="288">
        <v>1</v>
      </c>
      <c r="K124" s="286" t="s">
        <v>2599</v>
      </c>
      <c r="L124" s="290">
        <v>42735</v>
      </c>
      <c r="M124" s="290">
        <v>41334</v>
      </c>
      <c r="N124" s="292">
        <v>10</v>
      </c>
      <c r="O124" s="296"/>
      <c r="P124" s="285"/>
      <c r="Q124" s="296">
        <v>1210.66</v>
      </c>
      <c r="R124" s="296">
        <v>817.21</v>
      </c>
      <c r="S124" s="296"/>
      <c r="T124" s="446">
        <v>310</v>
      </c>
      <c r="U124" s="446" t="s">
        <v>517</v>
      </c>
      <c r="V124" s="446">
        <v>310</v>
      </c>
      <c r="W124" s="279">
        <v>-62.0660540130444</v>
      </c>
      <c r="X124" s="465" t="s">
        <v>2280</v>
      </c>
    </row>
    <row r="125" spans="1:24">
      <c r="A125" s="284">
        <v>119</v>
      </c>
      <c r="B125" s="291" t="s">
        <v>2600</v>
      </c>
      <c r="C125" s="286" t="s">
        <v>2527</v>
      </c>
      <c r="D125" s="286" t="s">
        <v>2560</v>
      </c>
      <c r="E125" s="286" t="s">
        <v>2588</v>
      </c>
      <c r="F125" s="286"/>
      <c r="G125" s="286" t="s">
        <v>2302</v>
      </c>
      <c r="H125" s="460"/>
      <c r="I125" s="286" t="s">
        <v>1231</v>
      </c>
      <c r="J125" s="288">
        <v>1</v>
      </c>
      <c r="K125" s="286" t="s">
        <v>2303</v>
      </c>
      <c r="L125" s="290">
        <v>42735</v>
      </c>
      <c r="M125" s="290">
        <v>41334</v>
      </c>
      <c r="N125" s="292">
        <v>10</v>
      </c>
      <c r="O125" s="296"/>
      <c r="P125" s="285"/>
      <c r="Q125" s="296">
        <v>1400</v>
      </c>
      <c r="R125" s="296">
        <v>944.99</v>
      </c>
      <c r="S125" s="296"/>
      <c r="T125" s="446">
        <v>0</v>
      </c>
      <c r="U125" s="446" t="s">
        <v>517</v>
      </c>
      <c r="V125" s="446">
        <v>0</v>
      </c>
      <c r="W125" s="279">
        <v>-100</v>
      </c>
      <c r="X125" s="465" t="s">
        <v>2304</v>
      </c>
    </row>
    <row r="126" spans="1:24">
      <c r="A126" s="284">
        <v>120</v>
      </c>
      <c r="B126" s="291" t="s">
        <v>2601</v>
      </c>
      <c r="C126" s="286" t="s">
        <v>2602</v>
      </c>
      <c r="D126" s="286" t="s">
        <v>2603</v>
      </c>
      <c r="E126" s="286"/>
      <c r="F126" s="286"/>
      <c r="G126" s="286" t="s">
        <v>2302</v>
      </c>
      <c r="H126" s="460"/>
      <c r="I126" s="286" t="s">
        <v>1233</v>
      </c>
      <c r="J126" s="288">
        <v>1</v>
      </c>
      <c r="K126" s="286" t="s">
        <v>2303</v>
      </c>
      <c r="L126" s="290">
        <v>42735</v>
      </c>
      <c r="M126" s="290">
        <v>41518</v>
      </c>
      <c r="N126" s="292">
        <v>10</v>
      </c>
      <c r="O126" s="296"/>
      <c r="P126" s="285"/>
      <c r="Q126" s="296">
        <v>66199.6</v>
      </c>
      <c r="R126" s="296">
        <v>44684.74</v>
      </c>
      <c r="S126" s="296"/>
      <c r="T126" s="446">
        <v>0</v>
      </c>
      <c r="U126" s="446" t="s">
        <v>517</v>
      </c>
      <c r="V126" s="446">
        <v>0</v>
      </c>
      <c r="W126" s="279">
        <v>-100</v>
      </c>
      <c r="X126" s="465" t="s">
        <v>2304</v>
      </c>
    </row>
    <row r="127" spans="1:24">
      <c r="A127" s="284">
        <v>121</v>
      </c>
      <c r="B127" s="291" t="s">
        <v>2604</v>
      </c>
      <c r="C127" s="286" t="s">
        <v>2602</v>
      </c>
      <c r="D127" s="286" t="s">
        <v>2603</v>
      </c>
      <c r="E127" s="286" t="s">
        <v>2605</v>
      </c>
      <c r="F127" s="286"/>
      <c r="G127" s="286" t="s">
        <v>2131</v>
      </c>
      <c r="H127" s="460"/>
      <c r="I127" s="286" t="s">
        <v>1233</v>
      </c>
      <c r="J127" s="288">
        <v>1</v>
      </c>
      <c r="K127" s="286" t="s">
        <v>2606</v>
      </c>
      <c r="L127" s="290">
        <v>42735</v>
      </c>
      <c r="M127" s="290">
        <v>41122</v>
      </c>
      <c r="N127" s="292">
        <v>10</v>
      </c>
      <c r="O127" s="296"/>
      <c r="P127" s="285"/>
      <c r="Q127" s="296">
        <v>66199.6</v>
      </c>
      <c r="R127" s="296">
        <v>44684.74</v>
      </c>
      <c r="S127" s="296"/>
      <c r="T127" s="446">
        <v>128700</v>
      </c>
      <c r="U127" s="446">
        <v>59</v>
      </c>
      <c r="V127" s="446">
        <v>75933</v>
      </c>
      <c r="W127" s="279">
        <v>69.930495287653</v>
      </c>
      <c r="X127" s="465" t="s">
        <v>2434</v>
      </c>
    </row>
    <row r="128" spans="1:24">
      <c r="A128" s="284">
        <v>122</v>
      </c>
      <c r="B128" s="291" t="s">
        <v>2607</v>
      </c>
      <c r="C128" s="286" t="s">
        <v>2602</v>
      </c>
      <c r="D128" s="286" t="s">
        <v>2603</v>
      </c>
      <c r="E128" s="286" t="s">
        <v>2605</v>
      </c>
      <c r="F128" s="286"/>
      <c r="G128" s="286" t="s">
        <v>2131</v>
      </c>
      <c r="H128" s="460"/>
      <c r="I128" s="286" t="s">
        <v>1233</v>
      </c>
      <c r="J128" s="288">
        <v>1</v>
      </c>
      <c r="K128" s="286" t="s">
        <v>2606</v>
      </c>
      <c r="L128" s="290">
        <v>42735</v>
      </c>
      <c r="M128" s="290">
        <v>41122</v>
      </c>
      <c r="N128" s="292">
        <v>10</v>
      </c>
      <c r="O128" s="296"/>
      <c r="P128" s="285"/>
      <c r="Q128" s="296">
        <v>66199.6</v>
      </c>
      <c r="R128" s="296">
        <v>44684.74</v>
      </c>
      <c r="S128" s="296"/>
      <c r="T128" s="446">
        <v>128700</v>
      </c>
      <c r="U128" s="446">
        <v>59</v>
      </c>
      <c r="V128" s="446">
        <v>75933</v>
      </c>
      <c r="W128" s="279">
        <v>69.930495287653</v>
      </c>
      <c r="X128" s="465" t="s">
        <v>2434</v>
      </c>
    </row>
    <row r="129" spans="1:24">
      <c r="A129" s="284">
        <v>123</v>
      </c>
      <c r="B129" s="291" t="s">
        <v>2608</v>
      </c>
      <c r="C129" s="286" t="s">
        <v>2602</v>
      </c>
      <c r="D129" s="286" t="s">
        <v>2603</v>
      </c>
      <c r="E129" s="286" t="s">
        <v>2605</v>
      </c>
      <c r="F129" s="286"/>
      <c r="G129" s="286" t="s">
        <v>2131</v>
      </c>
      <c r="H129" s="460"/>
      <c r="I129" s="286" t="s">
        <v>1233</v>
      </c>
      <c r="J129" s="288">
        <v>1</v>
      </c>
      <c r="K129" s="286" t="s">
        <v>2609</v>
      </c>
      <c r="L129" s="290">
        <v>42735</v>
      </c>
      <c r="M129" s="290">
        <v>41122</v>
      </c>
      <c r="N129" s="292">
        <v>10</v>
      </c>
      <c r="O129" s="296"/>
      <c r="P129" s="285"/>
      <c r="Q129" s="296">
        <v>66199.6</v>
      </c>
      <c r="R129" s="296">
        <v>44684.74</v>
      </c>
      <c r="S129" s="296"/>
      <c r="T129" s="446">
        <v>128700</v>
      </c>
      <c r="U129" s="446">
        <v>59</v>
      </c>
      <c r="V129" s="446">
        <v>75933</v>
      </c>
      <c r="W129" s="279">
        <v>69.930495287653</v>
      </c>
      <c r="X129" s="465" t="s">
        <v>2434</v>
      </c>
    </row>
    <row r="130" spans="1:24">
      <c r="A130" s="284">
        <v>124</v>
      </c>
      <c r="B130" s="291" t="s">
        <v>2610</v>
      </c>
      <c r="C130" s="286" t="s">
        <v>2602</v>
      </c>
      <c r="D130" s="286" t="s">
        <v>2603</v>
      </c>
      <c r="E130" s="286" t="s">
        <v>2605</v>
      </c>
      <c r="F130" s="286"/>
      <c r="G130" s="286" t="s">
        <v>2131</v>
      </c>
      <c r="H130" s="460"/>
      <c r="I130" s="286" t="s">
        <v>1233</v>
      </c>
      <c r="J130" s="288">
        <v>1</v>
      </c>
      <c r="K130" s="286" t="s">
        <v>2609</v>
      </c>
      <c r="L130" s="290">
        <v>42735</v>
      </c>
      <c r="M130" s="290">
        <v>41122</v>
      </c>
      <c r="N130" s="292">
        <v>10</v>
      </c>
      <c r="O130" s="296"/>
      <c r="P130" s="285"/>
      <c r="Q130" s="296">
        <v>66199.6</v>
      </c>
      <c r="R130" s="296">
        <v>44684.74</v>
      </c>
      <c r="S130" s="296"/>
      <c r="T130" s="446">
        <v>128700</v>
      </c>
      <c r="U130" s="446">
        <v>59</v>
      </c>
      <c r="V130" s="446">
        <v>75933</v>
      </c>
      <c r="W130" s="279">
        <v>69.930495287653</v>
      </c>
      <c r="X130" s="465" t="s">
        <v>2434</v>
      </c>
    </row>
    <row r="131" spans="1:24">
      <c r="A131" s="284">
        <v>125</v>
      </c>
      <c r="B131" s="291" t="s">
        <v>2611</v>
      </c>
      <c r="C131" s="286" t="s">
        <v>2438</v>
      </c>
      <c r="D131" s="286" t="s">
        <v>2439</v>
      </c>
      <c r="E131" s="286" t="s">
        <v>2440</v>
      </c>
      <c r="F131" s="286"/>
      <c r="G131" s="286" t="s">
        <v>2131</v>
      </c>
      <c r="H131" s="460"/>
      <c r="I131" s="286" t="s">
        <v>1233</v>
      </c>
      <c r="J131" s="288">
        <v>1</v>
      </c>
      <c r="K131" s="286" t="s">
        <v>2612</v>
      </c>
      <c r="L131" s="290">
        <v>42735</v>
      </c>
      <c r="M131" s="290">
        <v>41244</v>
      </c>
      <c r="N131" s="292">
        <v>10</v>
      </c>
      <c r="O131" s="296"/>
      <c r="P131" s="285"/>
      <c r="Q131" s="296">
        <v>2767.66</v>
      </c>
      <c r="R131" s="296">
        <v>1868.2</v>
      </c>
      <c r="S131" s="296"/>
      <c r="T131" s="446">
        <v>3200</v>
      </c>
      <c r="U131" s="446">
        <v>29</v>
      </c>
      <c r="V131" s="446">
        <v>928</v>
      </c>
      <c r="W131" s="279">
        <v>-50.3265175034793</v>
      </c>
      <c r="X131" s="465" t="s">
        <v>2434</v>
      </c>
    </row>
    <row r="132" spans="1:24">
      <c r="A132" s="284">
        <v>126</v>
      </c>
      <c r="B132" s="291" t="s">
        <v>2613</v>
      </c>
      <c r="C132" s="286" t="s">
        <v>2583</v>
      </c>
      <c r="D132" s="286" t="s">
        <v>2584</v>
      </c>
      <c r="E132" s="286" t="s">
        <v>2585</v>
      </c>
      <c r="F132" s="286"/>
      <c r="G132" s="286" t="s">
        <v>2131</v>
      </c>
      <c r="H132" s="460"/>
      <c r="I132" s="286" t="s">
        <v>1231</v>
      </c>
      <c r="J132" s="288">
        <v>1</v>
      </c>
      <c r="K132" s="286" t="s">
        <v>2614</v>
      </c>
      <c r="L132" s="290">
        <v>42735</v>
      </c>
      <c r="M132" s="290">
        <v>41122</v>
      </c>
      <c r="N132" s="292">
        <v>10</v>
      </c>
      <c r="O132" s="296"/>
      <c r="P132" s="285"/>
      <c r="Q132" s="296">
        <v>4777.4</v>
      </c>
      <c r="R132" s="296">
        <v>3224.75</v>
      </c>
      <c r="S132" s="296"/>
      <c r="T132" s="446">
        <v>7700</v>
      </c>
      <c r="U132" s="446">
        <v>51</v>
      </c>
      <c r="V132" s="446">
        <v>3927</v>
      </c>
      <c r="W132" s="279">
        <v>21.7768819288317</v>
      </c>
      <c r="X132" s="465" t="s">
        <v>2434</v>
      </c>
    </row>
    <row r="133" spans="1:24">
      <c r="A133" s="284">
        <v>127</v>
      </c>
      <c r="B133" s="291" t="s">
        <v>2615</v>
      </c>
      <c r="C133" s="286" t="s">
        <v>2616</v>
      </c>
      <c r="D133" s="286" t="s">
        <v>2617</v>
      </c>
      <c r="E133" s="286"/>
      <c r="F133" s="286"/>
      <c r="G133" s="286" t="s">
        <v>2302</v>
      </c>
      <c r="H133" s="460"/>
      <c r="I133" s="286" t="s">
        <v>1231</v>
      </c>
      <c r="J133" s="288">
        <v>1</v>
      </c>
      <c r="K133" s="286" t="s">
        <v>2303</v>
      </c>
      <c r="L133" s="290">
        <v>42735</v>
      </c>
      <c r="M133" s="290">
        <v>41518</v>
      </c>
      <c r="N133" s="292">
        <v>10</v>
      </c>
      <c r="O133" s="296"/>
      <c r="P133" s="285"/>
      <c r="Q133" s="296">
        <v>2500</v>
      </c>
      <c r="R133" s="296">
        <v>1687.51</v>
      </c>
      <c r="S133" s="296"/>
      <c r="T133" s="446">
        <v>0</v>
      </c>
      <c r="U133" s="446" t="s">
        <v>517</v>
      </c>
      <c r="V133" s="446">
        <v>0</v>
      </c>
      <c r="W133" s="279">
        <v>-100</v>
      </c>
      <c r="X133" s="465" t="s">
        <v>2304</v>
      </c>
    </row>
    <row r="134" spans="1:24">
      <c r="A134" s="284">
        <v>128</v>
      </c>
      <c r="B134" s="291" t="s">
        <v>2618</v>
      </c>
      <c r="C134" s="286" t="s">
        <v>2438</v>
      </c>
      <c r="D134" s="286" t="s">
        <v>2439</v>
      </c>
      <c r="E134" s="286" t="s">
        <v>2440</v>
      </c>
      <c r="F134" s="286"/>
      <c r="G134" s="286" t="s">
        <v>2131</v>
      </c>
      <c r="H134" s="460"/>
      <c r="I134" s="286" t="s">
        <v>1233</v>
      </c>
      <c r="J134" s="288">
        <v>1</v>
      </c>
      <c r="K134" s="286" t="s">
        <v>2303</v>
      </c>
      <c r="L134" s="290">
        <v>42735</v>
      </c>
      <c r="M134" s="290">
        <v>41244</v>
      </c>
      <c r="N134" s="292">
        <v>10</v>
      </c>
      <c r="O134" s="296"/>
      <c r="P134" s="285"/>
      <c r="Q134" s="296">
        <v>2767.66</v>
      </c>
      <c r="R134" s="296">
        <v>1868.2</v>
      </c>
      <c r="S134" s="296"/>
      <c r="T134" s="446">
        <v>3200</v>
      </c>
      <c r="U134" s="446">
        <v>29</v>
      </c>
      <c r="V134" s="446">
        <v>928</v>
      </c>
      <c r="W134" s="279">
        <v>-50.3265175034793</v>
      </c>
      <c r="X134" s="465" t="s">
        <v>2434</v>
      </c>
    </row>
    <row r="135" spans="1:24">
      <c r="A135" s="284">
        <v>129</v>
      </c>
      <c r="B135" s="291" t="s">
        <v>2619</v>
      </c>
      <c r="C135" s="286" t="s">
        <v>2583</v>
      </c>
      <c r="D135" s="286" t="s">
        <v>2584</v>
      </c>
      <c r="E135" s="286" t="s">
        <v>2585</v>
      </c>
      <c r="F135" s="286"/>
      <c r="G135" s="286" t="s">
        <v>2302</v>
      </c>
      <c r="H135" s="460"/>
      <c r="I135" s="286" t="s">
        <v>1231</v>
      </c>
      <c r="J135" s="288">
        <v>1</v>
      </c>
      <c r="K135" s="286" t="s">
        <v>2303</v>
      </c>
      <c r="L135" s="290">
        <v>42735</v>
      </c>
      <c r="M135" s="290">
        <v>41122</v>
      </c>
      <c r="N135" s="292">
        <v>10</v>
      </c>
      <c r="O135" s="296"/>
      <c r="P135" s="285"/>
      <c r="Q135" s="296">
        <v>4777.4</v>
      </c>
      <c r="R135" s="296">
        <v>3224.75</v>
      </c>
      <c r="S135" s="296"/>
      <c r="T135" s="446">
        <v>0</v>
      </c>
      <c r="U135" s="446" t="s">
        <v>517</v>
      </c>
      <c r="V135" s="446">
        <v>0</v>
      </c>
      <c r="W135" s="279">
        <v>-100</v>
      </c>
      <c r="X135" s="465" t="s">
        <v>2304</v>
      </c>
    </row>
    <row r="136" spans="1:24">
      <c r="A136" s="284">
        <v>130</v>
      </c>
      <c r="B136" s="291" t="s">
        <v>2620</v>
      </c>
      <c r="C136" s="286" t="s">
        <v>2616</v>
      </c>
      <c r="D136" s="286" t="s">
        <v>2617</v>
      </c>
      <c r="E136" s="286"/>
      <c r="F136" s="286" t="s">
        <v>2343</v>
      </c>
      <c r="G136" s="286" t="s">
        <v>2277</v>
      </c>
      <c r="H136" s="460">
        <v>0.03</v>
      </c>
      <c r="I136" s="286" t="s">
        <v>1231</v>
      </c>
      <c r="J136" s="288">
        <v>1</v>
      </c>
      <c r="K136" s="286" t="s">
        <v>2621</v>
      </c>
      <c r="L136" s="290">
        <v>42735</v>
      </c>
      <c r="M136" s="290">
        <v>41518</v>
      </c>
      <c r="N136" s="292">
        <v>10</v>
      </c>
      <c r="O136" s="296"/>
      <c r="P136" s="285"/>
      <c r="Q136" s="296">
        <v>2500</v>
      </c>
      <c r="R136" s="296">
        <v>1687.51</v>
      </c>
      <c r="S136" s="296"/>
      <c r="T136" s="446">
        <v>100</v>
      </c>
      <c r="U136" s="446" t="s">
        <v>517</v>
      </c>
      <c r="V136" s="446">
        <v>100</v>
      </c>
      <c r="W136" s="279">
        <v>-94.0741091904641</v>
      </c>
      <c r="X136" s="465" t="s">
        <v>2280</v>
      </c>
    </row>
    <row r="137" spans="1:24">
      <c r="A137" s="284">
        <v>131</v>
      </c>
      <c r="B137" s="291" t="s">
        <v>2622</v>
      </c>
      <c r="C137" s="286" t="s">
        <v>2438</v>
      </c>
      <c r="D137" s="286" t="s">
        <v>2439</v>
      </c>
      <c r="E137" s="286" t="s">
        <v>2440</v>
      </c>
      <c r="F137" s="286"/>
      <c r="G137" s="286" t="s">
        <v>2302</v>
      </c>
      <c r="H137" s="460"/>
      <c r="I137" s="286" t="s">
        <v>1233</v>
      </c>
      <c r="J137" s="288">
        <v>1</v>
      </c>
      <c r="K137" s="286" t="s">
        <v>2303</v>
      </c>
      <c r="L137" s="290">
        <v>42735</v>
      </c>
      <c r="M137" s="290">
        <v>41244</v>
      </c>
      <c r="N137" s="292">
        <v>10</v>
      </c>
      <c r="O137" s="296"/>
      <c r="P137" s="285"/>
      <c r="Q137" s="296">
        <v>2767.67</v>
      </c>
      <c r="R137" s="296">
        <v>1868.21</v>
      </c>
      <c r="S137" s="296"/>
      <c r="T137" s="446">
        <v>0</v>
      </c>
      <c r="U137" s="446" t="s">
        <v>517</v>
      </c>
      <c r="V137" s="446">
        <v>0</v>
      </c>
      <c r="W137" s="279">
        <v>-100</v>
      </c>
      <c r="X137" s="465" t="s">
        <v>2304</v>
      </c>
    </row>
    <row r="138" spans="1:24">
      <c r="A138" s="284">
        <v>132</v>
      </c>
      <c r="B138" s="291" t="s">
        <v>2623</v>
      </c>
      <c r="C138" s="286" t="s">
        <v>2583</v>
      </c>
      <c r="D138" s="286" t="s">
        <v>2584</v>
      </c>
      <c r="E138" s="286" t="s">
        <v>2585</v>
      </c>
      <c r="F138" s="286"/>
      <c r="G138" s="286" t="s">
        <v>2302</v>
      </c>
      <c r="H138" s="460"/>
      <c r="I138" s="286" t="s">
        <v>1231</v>
      </c>
      <c r="J138" s="288">
        <v>1</v>
      </c>
      <c r="K138" s="286" t="s">
        <v>2303</v>
      </c>
      <c r="L138" s="290">
        <v>42735</v>
      </c>
      <c r="M138" s="290">
        <v>41122</v>
      </c>
      <c r="N138" s="292">
        <v>10</v>
      </c>
      <c r="O138" s="296"/>
      <c r="P138" s="285"/>
      <c r="Q138" s="296">
        <v>4777.4</v>
      </c>
      <c r="R138" s="296">
        <v>3224.75</v>
      </c>
      <c r="S138" s="296"/>
      <c r="T138" s="446">
        <v>0</v>
      </c>
      <c r="U138" s="446" t="s">
        <v>517</v>
      </c>
      <c r="V138" s="446">
        <v>0</v>
      </c>
      <c r="W138" s="279">
        <v>-100</v>
      </c>
      <c r="X138" s="465" t="s">
        <v>2304</v>
      </c>
    </row>
    <row r="139" spans="1:24">
      <c r="A139" s="284">
        <v>133</v>
      </c>
      <c r="B139" s="291" t="s">
        <v>2624</v>
      </c>
      <c r="C139" s="286" t="s">
        <v>2616</v>
      </c>
      <c r="D139" s="286" t="s">
        <v>2617</v>
      </c>
      <c r="E139" s="286"/>
      <c r="F139" s="286" t="s">
        <v>2343</v>
      </c>
      <c r="G139" s="286" t="s">
        <v>2277</v>
      </c>
      <c r="H139" s="460">
        <v>0.03</v>
      </c>
      <c r="I139" s="286" t="s">
        <v>1231</v>
      </c>
      <c r="J139" s="288">
        <v>1</v>
      </c>
      <c r="K139" s="286" t="s">
        <v>2621</v>
      </c>
      <c r="L139" s="290">
        <v>42735</v>
      </c>
      <c r="M139" s="290">
        <v>41518</v>
      </c>
      <c r="N139" s="292">
        <v>10</v>
      </c>
      <c r="O139" s="296"/>
      <c r="P139" s="285"/>
      <c r="Q139" s="296">
        <v>2500</v>
      </c>
      <c r="R139" s="296">
        <v>1687.51</v>
      </c>
      <c r="S139" s="296"/>
      <c r="T139" s="446">
        <v>100</v>
      </c>
      <c r="U139" s="446" t="s">
        <v>517</v>
      </c>
      <c r="V139" s="446">
        <v>100</v>
      </c>
      <c r="W139" s="279">
        <v>-94.0741091904641</v>
      </c>
      <c r="X139" s="465" t="s">
        <v>2280</v>
      </c>
    </row>
    <row r="140" spans="1:24">
      <c r="A140" s="284">
        <v>134</v>
      </c>
      <c r="B140" s="291" t="s">
        <v>2625</v>
      </c>
      <c r="C140" s="286" t="s">
        <v>2438</v>
      </c>
      <c r="D140" s="286" t="s">
        <v>2439</v>
      </c>
      <c r="E140" s="286" t="s">
        <v>2440</v>
      </c>
      <c r="F140" s="286"/>
      <c r="G140" s="286" t="s">
        <v>2302</v>
      </c>
      <c r="H140" s="460"/>
      <c r="I140" s="286" t="s">
        <v>1233</v>
      </c>
      <c r="J140" s="288">
        <v>1</v>
      </c>
      <c r="K140" s="286" t="s">
        <v>2303</v>
      </c>
      <c r="L140" s="290">
        <v>42735</v>
      </c>
      <c r="M140" s="290">
        <v>41244</v>
      </c>
      <c r="N140" s="292">
        <v>10</v>
      </c>
      <c r="O140" s="296"/>
      <c r="P140" s="285"/>
      <c r="Q140" s="296">
        <v>2767.67</v>
      </c>
      <c r="R140" s="296">
        <v>1868.21</v>
      </c>
      <c r="S140" s="296"/>
      <c r="T140" s="446">
        <v>0</v>
      </c>
      <c r="U140" s="446" t="s">
        <v>517</v>
      </c>
      <c r="V140" s="446">
        <v>0</v>
      </c>
      <c r="W140" s="279">
        <v>-100</v>
      </c>
      <c r="X140" s="465" t="s">
        <v>2304</v>
      </c>
    </row>
    <row r="141" spans="1:24">
      <c r="A141" s="284">
        <v>135</v>
      </c>
      <c r="B141" s="291" t="s">
        <v>2626</v>
      </c>
      <c r="C141" s="286" t="s">
        <v>2583</v>
      </c>
      <c r="D141" s="286" t="s">
        <v>2584</v>
      </c>
      <c r="E141" s="286" t="s">
        <v>2585</v>
      </c>
      <c r="F141" s="286"/>
      <c r="G141" s="286" t="s">
        <v>2131</v>
      </c>
      <c r="H141" s="460"/>
      <c r="I141" s="286" t="s">
        <v>1231</v>
      </c>
      <c r="J141" s="288">
        <v>1</v>
      </c>
      <c r="K141" s="286" t="s">
        <v>2627</v>
      </c>
      <c r="L141" s="290">
        <v>42735</v>
      </c>
      <c r="M141" s="290">
        <v>41122</v>
      </c>
      <c r="N141" s="292">
        <v>10</v>
      </c>
      <c r="O141" s="296"/>
      <c r="P141" s="285"/>
      <c r="Q141" s="296">
        <v>4777.4</v>
      </c>
      <c r="R141" s="296">
        <v>3224.75</v>
      </c>
      <c r="S141" s="296"/>
      <c r="T141" s="446">
        <v>7700</v>
      </c>
      <c r="U141" s="446">
        <v>51</v>
      </c>
      <c r="V141" s="446">
        <v>3927</v>
      </c>
      <c r="W141" s="279">
        <v>21.7768819288317</v>
      </c>
      <c r="X141" s="465" t="s">
        <v>2434</v>
      </c>
    </row>
    <row r="142" spans="1:24">
      <c r="A142" s="284">
        <v>136</v>
      </c>
      <c r="B142" s="291" t="s">
        <v>2628</v>
      </c>
      <c r="C142" s="286" t="s">
        <v>2616</v>
      </c>
      <c r="D142" s="286" t="s">
        <v>2617</v>
      </c>
      <c r="E142" s="286"/>
      <c r="F142" s="286" t="s">
        <v>2343</v>
      </c>
      <c r="G142" s="286" t="s">
        <v>2277</v>
      </c>
      <c r="H142" s="460">
        <v>0.03</v>
      </c>
      <c r="I142" s="286" t="s">
        <v>1231</v>
      </c>
      <c r="J142" s="288">
        <v>1</v>
      </c>
      <c r="K142" s="286" t="s">
        <v>2621</v>
      </c>
      <c r="L142" s="290">
        <v>42735</v>
      </c>
      <c r="M142" s="290">
        <v>41518</v>
      </c>
      <c r="N142" s="292">
        <v>10</v>
      </c>
      <c r="O142" s="296"/>
      <c r="P142" s="285"/>
      <c r="Q142" s="296">
        <v>2500</v>
      </c>
      <c r="R142" s="296">
        <v>1687.51</v>
      </c>
      <c r="S142" s="296"/>
      <c r="T142" s="446">
        <v>100</v>
      </c>
      <c r="U142" s="446" t="s">
        <v>517</v>
      </c>
      <c r="V142" s="446">
        <v>100</v>
      </c>
      <c r="W142" s="279">
        <v>-94.0741091904641</v>
      </c>
      <c r="X142" s="465" t="s">
        <v>2280</v>
      </c>
    </row>
    <row r="143" spans="1:24">
      <c r="A143" s="284">
        <v>137</v>
      </c>
      <c r="B143" s="291" t="s">
        <v>2629</v>
      </c>
      <c r="C143" s="286" t="s">
        <v>2438</v>
      </c>
      <c r="D143" s="286" t="s">
        <v>2439</v>
      </c>
      <c r="E143" s="286" t="s">
        <v>2440</v>
      </c>
      <c r="F143" s="286"/>
      <c r="G143" s="286" t="s">
        <v>2302</v>
      </c>
      <c r="H143" s="460"/>
      <c r="I143" s="286" t="s">
        <v>1233</v>
      </c>
      <c r="J143" s="288">
        <v>1</v>
      </c>
      <c r="K143" s="286" t="s">
        <v>2303</v>
      </c>
      <c r="L143" s="290">
        <v>42735</v>
      </c>
      <c r="M143" s="290">
        <v>41244</v>
      </c>
      <c r="N143" s="292">
        <v>10</v>
      </c>
      <c r="O143" s="296"/>
      <c r="P143" s="285"/>
      <c r="Q143" s="296">
        <v>2767.67</v>
      </c>
      <c r="R143" s="296">
        <v>1868.21</v>
      </c>
      <c r="S143" s="296"/>
      <c r="T143" s="446">
        <v>0</v>
      </c>
      <c r="U143" s="446" t="s">
        <v>517</v>
      </c>
      <c r="V143" s="446">
        <v>0</v>
      </c>
      <c r="W143" s="279">
        <v>-100</v>
      </c>
      <c r="X143" s="465" t="s">
        <v>2304</v>
      </c>
    </row>
    <row r="144" spans="1:24">
      <c r="A144" s="284">
        <v>138</v>
      </c>
      <c r="B144" s="291" t="s">
        <v>2630</v>
      </c>
      <c r="C144" s="286" t="s">
        <v>2583</v>
      </c>
      <c r="D144" s="286" t="s">
        <v>2584</v>
      </c>
      <c r="E144" s="286" t="s">
        <v>2585</v>
      </c>
      <c r="F144" s="286"/>
      <c r="G144" s="286" t="s">
        <v>2302</v>
      </c>
      <c r="H144" s="460"/>
      <c r="I144" s="286" t="s">
        <v>1231</v>
      </c>
      <c r="J144" s="288">
        <v>1</v>
      </c>
      <c r="K144" s="286" t="s">
        <v>2303</v>
      </c>
      <c r="L144" s="290">
        <v>42735</v>
      </c>
      <c r="M144" s="290">
        <v>41122</v>
      </c>
      <c r="N144" s="292">
        <v>10</v>
      </c>
      <c r="O144" s="296"/>
      <c r="P144" s="285"/>
      <c r="Q144" s="296">
        <v>4777.4</v>
      </c>
      <c r="R144" s="296">
        <v>3224.75</v>
      </c>
      <c r="S144" s="296"/>
      <c r="T144" s="446">
        <v>0</v>
      </c>
      <c r="U144" s="446" t="s">
        <v>517</v>
      </c>
      <c r="V144" s="446">
        <v>0</v>
      </c>
      <c r="W144" s="279">
        <v>-100</v>
      </c>
      <c r="X144" s="465" t="s">
        <v>2304</v>
      </c>
    </row>
    <row r="145" spans="1:24">
      <c r="A145" s="284">
        <v>139</v>
      </c>
      <c r="B145" s="291" t="s">
        <v>2631</v>
      </c>
      <c r="C145" s="286" t="s">
        <v>2616</v>
      </c>
      <c r="D145" s="286" t="s">
        <v>2617</v>
      </c>
      <c r="E145" s="286"/>
      <c r="F145" s="286"/>
      <c r="G145" s="286" t="s">
        <v>2302</v>
      </c>
      <c r="H145" s="460"/>
      <c r="I145" s="286" t="s">
        <v>1231</v>
      </c>
      <c r="J145" s="288">
        <v>1</v>
      </c>
      <c r="K145" s="286" t="s">
        <v>2303</v>
      </c>
      <c r="L145" s="290">
        <v>42735</v>
      </c>
      <c r="M145" s="290">
        <v>41518</v>
      </c>
      <c r="N145" s="292">
        <v>10</v>
      </c>
      <c r="O145" s="296"/>
      <c r="P145" s="285"/>
      <c r="Q145" s="296">
        <v>2500</v>
      </c>
      <c r="R145" s="296">
        <v>1687.51</v>
      </c>
      <c r="S145" s="296"/>
      <c r="T145" s="446">
        <v>0</v>
      </c>
      <c r="U145" s="446" t="s">
        <v>517</v>
      </c>
      <c r="V145" s="446">
        <v>0</v>
      </c>
      <c r="W145" s="279">
        <v>-100</v>
      </c>
      <c r="X145" s="465" t="s">
        <v>2304</v>
      </c>
    </row>
    <row r="146" spans="1:24">
      <c r="A146" s="284">
        <v>140</v>
      </c>
      <c r="B146" s="291" t="s">
        <v>2632</v>
      </c>
      <c r="C146" s="286" t="s">
        <v>2438</v>
      </c>
      <c r="D146" s="286" t="s">
        <v>2439</v>
      </c>
      <c r="E146" s="286" t="s">
        <v>2440</v>
      </c>
      <c r="F146" s="286"/>
      <c r="G146" s="286" t="s">
        <v>2302</v>
      </c>
      <c r="H146" s="460"/>
      <c r="I146" s="286" t="s">
        <v>1233</v>
      </c>
      <c r="J146" s="288">
        <v>1</v>
      </c>
      <c r="K146" s="286" t="s">
        <v>2303</v>
      </c>
      <c r="L146" s="290">
        <v>42735</v>
      </c>
      <c r="M146" s="290">
        <v>41244</v>
      </c>
      <c r="N146" s="292">
        <v>10</v>
      </c>
      <c r="O146" s="296"/>
      <c r="P146" s="285"/>
      <c r="Q146" s="296">
        <v>2767.67</v>
      </c>
      <c r="R146" s="296">
        <v>1868.21</v>
      </c>
      <c r="S146" s="296"/>
      <c r="T146" s="446">
        <v>0</v>
      </c>
      <c r="U146" s="446" t="s">
        <v>517</v>
      </c>
      <c r="V146" s="446">
        <v>0</v>
      </c>
      <c r="W146" s="279">
        <v>-100</v>
      </c>
      <c r="X146" s="465" t="s">
        <v>2304</v>
      </c>
    </row>
    <row r="147" spans="1:24">
      <c r="A147" s="284">
        <v>141</v>
      </c>
      <c r="B147" s="291" t="s">
        <v>2633</v>
      </c>
      <c r="C147" s="286" t="s">
        <v>2583</v>
      </c>
      <c r="D147" s="286" t="s">
        <v>2584</v>
      </c>
      <c r="E147" s="286" t="s">
        <v>2585</v>
      </c>
      <c r="F147" s="286"/>
      <c r="G147" s="286" t="s">
        <v>2302</v>
      </c>
      <c r="H147" s="460"/>
      <c r="I147" s="286" t="s">
        <v>1231</v>
      </c>
      <c r="J147" s="288">
        <v>1</v>
      </c>
      <c r="K147" s="286" t="s">
        <v>2303</v>
      </c>
      <c r="L147" s="290">
        <v>42735</v>
      </c>
      <c r="M147" s="290">
        <v>41122</v>
      </c>
      <c r="N147" s="292">
        <v>10</v>
      </c>
      <c r="O147" s="296"/>
      <c r="P147" s="285"/>
      <c r="Q147" s="296">
        <v>4777.4</v>
      </c>
      <c r="R147" s="296">
        <v>3224.75</v>
      </c>
      <c r="S147" s="296"/>
      <c r="T147" s="446">
        <v>0</v>
      </c>
      <c r="U147" s="446" t="s">
        <v>517</v>
      </c>
      <c r="V147" s="446">
        <v>0</v>
      </c>
      <c r="W147" s="279">
        <v>-100</v>
      </c>
      <c r="X147" s="465" t="s">
        <v>2304</v>
      </c>
    </row>
    <row r="148" spans="1:24">
      <c r="A148" s="284">
        <v>142</v>
      </c>
      <c r="B148" s="291" t="s">
        <v>2634</v>
      </c>
      <c r="C148" s="286" t="s">
        <v>2616</v>
      </c>
      <c r="D148" s="286" t="s">
        <v>2617</v>
      </c>
      <c r="E148" s="286"/>
      <c r="F148" s="286" t="s">
        <v>2343</v>
      </c>
      <c r="G148" s="286" t="s">
        <v>2277</v>
      </c>
      <c r="H148" s="460">
        <v>0.03</v>
      </c>
      <c r="I148" s="286" t="s">
        <v>1231</v>
      </c>
      <c r="J148" s="288">
        <v>1</v>
      </c>
      <c r="K148" s="286" t="s">
        <v>2621</v>
      </c>
      <c r="L148" s="290">
        <v>42735</v>
      </c>
      <c r="M148" s="290">
        <v>41518</v>
      </c>
      <c r="N148" s="292">
        <v>10</v>
      </c>
      <c r="O148" s="296"/>
      <c r="P148" s="285"/>
      <c r="Q148" s="296">
        <v>2500</v>
      </c>
      <c r="R148" s="296">
        <v>1687.51</v>
      </c>
      <c r="S148" s="296"/>
      <c r="T148" s="446">
        <v>100</v>
      </c>
      <c r="U148" s="446" t="s">
        <v>517</v>
      </c>
      <c r="V148" s="446">
        <v>100</v>
      </c>
      <c r="W148" s="279">
        <v>-94.0741091904641</v>
      </c>
      <c r="X148" s="465" t="s">
        <v>2280</v>
      </c>
    </row>
    <row r="149" spans="1:24">
      <c r="A149" s="284">
        <v>143</v>
      </c>
      <c r="B149" s="291" t="s">
        <v>2635</v>
      </c>
      <c r="C149" s="286" t="s">
        <v>2636</v>
      </c>
      <c r="D149" s="286" t="s">
        <v>2637</v>
      </c>
      <c r="E149" s="286" t="s">
        <v>2417</v>
      </c>
      <c r="F149" s="286"/>
      <c r="G149" s="286" t="s">
        <v>2302</v>
      </c>
      <c r="H149" s="460"/>
      <c r="I149" s="286" t="s">
        <v>1233</v>
      </c>
      <c r="J149" s="288">
        <v>1</v>
      </c>
      <c r="K149" s="286" t="s">
        <v>2303</v>
      </c>
      <c r="L149" s="290">
        <v>42735</v>
      </c>
      <c r="M149" s="290">
        <v>41061</v>
      </c>
      <c r="N149" s="292">
        <v>10</v>
      </c>
      <c r="O149" s="296"/>
      <c r="P149" s="285"/>
      <c r="Q149" s="296">
        <v>11620</v>
      </c>
      <c r="R149" s="296">
        <v>7843.51</v>
      </c>
      <c r="S149" s="296"/>
      <c r="T149" s="446">
        <v>0</v>
      </c>
      <c r="U149" s="446" t="s">
        <v>517</v>
      </c>
      <c r="V149" s="446">
        <v>0</v>
      </c>
      <c r="W149" s="279">
        <v>-100</v>
      </c>
      <c r="X149" s="465" t="s">
        <v>2304</v>
      </c>
    </row>
    <row r="150" spans="1:24">
      <c r="A150" s="284">
        <v>144</v>
      </c>
      <c r="B150" s="291" t="s">
        <v>2638</v>
      </c>
      <c r="C150" s="286" t="s">
        <v>2438</v>
      </c>
      <c r="D150" s="286" t="s">
        <v>2439</v>
      </c>
      <c r="E150" s="286" t="s">
        <v>2440</v>
      </c>
      <c r="F150" s="459" t="s">
        <v>2639</v>
      </c>
      <c r="G150" s="286" t="s">
        <v>2277</v>
      </c>
      <c r="H150" s="460">
        <v>0.04</v>
      </c>
      <c r="I150" s="286" t="s">
        <v>1233</v>
      </c>
      <c r="J150" s="288">
        <v>1</v>
      </c>
      <c r="K150" s="286" t="s">
        <v>2612</v>
      </c>
      <c r="L150" s="290">
        <v>42735</v>
      </c>
      <c r="M150" s="290">
        <v>41244</v>
      </c>
      <c r="N150" s="292">
        <v>10</v>
      </c>
      <c r="O150" s="296"/>
      <c r="P150" s="285"/>
      <c r="Q150" s="296">
        <v>2767.66</v>
      </c>
      <c r="R150" s="296">
        <v>1868.2</v>
      </c>
      <c r="S150" s="296"/>
      <c r="T150" s="446">
        <v>300</v>
      </c>
      <c r="U150" s="446" t="s">
        <v>517</v>
      </c>
      <c r="V150" s="446">
        <v>300</v>
      </c>
      <c r="W150" s="279">
        <v>-83.9417621239696</v>
      </c>
      <c r="X150" s="465" t="s">
        <v>2280</v>
      </c>
    </row>
    <row r="151" spans="1:24">
      <c r="A151" s="284">
        <v>145</v>
      </c>
      <c r="B151" s="291" t="s">
        <v>2640</v>
      </c>
      <c r="C151" s="286" t="s">
        <v>2636</v>
      </c>
      <c r="D151" s="286" t="s">
        <v>2637</v>
      </c>
      <c r="E151" s="286" t="s">
        <v>2417</v>
      </c>
      <c r="F151" s="286"/>
      <c r="G151" s="286" t="s">
        <v>2302</v>
      </c>
      <c r="H151" s="460"/>
      <c r="I151" s="286" t="s">
        <v>1233</v>
      </c>
      <c r="J151" s="288">
        <v>1</v>
      </c>
      <c r="K151" s="286" t="s">
        <v>2303</v>
      </c>
      <c r="L151" s="290">
        <v>42735</v>
      </c>
      <c r="M151" s="290">
        <v>41061</v>
      </c>
      <c r="N151" s="292">
        <v>10</v>
      </c>
      <c r="O151" s="296"/>
      <c r="P151" s="285"/>
      <c r="Q151" s="296">
        <v>11620</v>
      </c>
      <c r="R151" s="296">
        <v>7843.51</v>
      </c>
      <c r="S151" s="296"/>
      <c r="T151" s="446">
        <v>0</v>
      </c>
      <c r="U151" s="446" t="s">
        <v>517</v>
      </c>
      <c r="V151" s="446">
        <v>0</v>
      </c>
      <c r="W151" s="279">
        <v>-100</v>
      </c>
      <c r="X151" s="465" t="s">
        <v>2304</v>
      </c>
    </row>
    <row r="152" spans="1:24">
      <c r="A152" s="284">
        <v>146</v>
      </c>
      <c r="B152" s="291" t="s">
        <v>2641</v>
      </c>
      <c r="C152" s="286" t="s">
        <v>2438</v>
      </c>
      <c r="D152" s="286" t="s">
        <v>2439</v>
      </c>
      <c r="E152" s="286" t="s">
        <v>2440</v>
      </c>
      <c r="F152" s="459" t="s">
        <v>2639</v>
      </c>
      <c r="G152" s="286" t="s">
        <v>2277</v>
      </c>
      <c r="H152" s="460">
        <v>0.04</v>
      </c>
      <c r="I152" s="286" t="s">
        <v>1233</v>
      </c>
      <c r="J152" s="288">
        <v>1</v>
      </c>
      <c r="K152" s="286" t="s">
        <v>2514</v>
      </c>
      <c r="L152" s="290">
        <v>42735</v>
      </c>
      <c r="M152" s="290">
        <v>41244</v>
      </c>
      <c r="N152" s="292">
        <v>10</v>
      </c>
      <c r="O152" s="296"/>
      <c r="P152" s="285"/>
      <c r="Q152" s="296">
        <v>2767.66</v>
      </c>
      <c r="R152" s="296">
        <v>1868.2</v>
      </c>
      <c r="S152" s="296"/>
      <c r="T152" s="446">
        <v>300</v>
      </c>
      <c r="U152" s="446" t="s">
        <v>517</v>
      </c>
      <c r="V152" s="446">
        <v>300</v>
      </c>
      <c r="W152" s="279">
        <v>-83.9417621239696</v>
      </c>
      <c r="X152" s="465" t="s">
        <v>2280</v>
      </c>
    </row>
    <row r="153" spans="1:24">
      <c r="A153" s="284">
        <v>147</v>
      </c>
      <c r="B153" s="291" t="s">
        <v>2642</v>
      </c>
      <c r="C153" s="286" t="s">
        <v>2636</v>
      </c>
      <c r="D153" s="286" t="s">
        <v>2637</v>
      </c>
      <c r="E153" s="286" t="s">
        <v>2417</v>
      </c>
      <c r="F153" s="286"/>
      <c r="G153" s="286" t="s">
        <v>2302</v>
      </c>
      <c r="H153" s="460"/>
      <c r="I153" s="286" t="s">
        <v>1233</v>
      </c>
      <c r="J153" s="288">
        <v>1</v>
      </c>
      <c r="K153" s="286" t="s">
        <v>2303</v>
      </c>
      <c r="L153" s="290">
        <v>42735</v>
      </c>
      <c r="M153" s="290">
        <v>41061</v>
      </c>
      <c r="N153" s="292">
        <v>10</v>
      </c>
      <c r="O153" s="296"/>
      <c r="P153" s="285"/>
      <c r="Q153" s="296">
        <v>11620</v>
      </c>
      <c r="R153" s="296">
        <v>7843.51</v>
      </c>
      <c r="S153" s="296"/>
      <c r="T153" s="446">
        <v>0</v>
      </c>
      <c r="U153" s="446" t="s">
        <v>517</v>
      </c>
      <c r="V153" s="446">
        <v>0</v>
      </c>
      <c r="W153" s="279">
        <v>-100</v>
      </c>
      <c r="X153" s="465" t="s">
        <v>2304</v>
      </c>
    </row>
    <row r="154" spans="1:24">
      <c r="A154" s="284">
        <v>148</v>
      </c>
      <c r="B154" s="291" t="s">
        <v>2643</v>
      </c>
      <c r="C154" s="286" t="s">
        <v>2438</v>
      </c>
      <c r="D154" s="286" t="s">
        <v>2439</v>
      </c>
      <c r="E154" s="286" t="s">
        <v>2440</v>
      </c>
      <c r="F154" s="459" t="s">
        <v>2639</v>
      </c>
      <c r="G154" s="286" t="s">
        <v>2277</v>
      </c>
      <c r="H154" s="460">
        <v>0.04</v>
      </c>
      <c r="I154" s="286" t="s">
        <v>1233</v>
      </c>
      <c r="J154" s="288">
        <v>1</v>
      </c>
      <c r="K154" s="286" t="s">
        <v>2514</v>
      </c>
      <c r="L154" s="290">
        <v>42735</v>
      </c>
      <c r="M154" s="290">
        <v>41244</v>
      </c>
      <c r="N154" s="292">
        <v>10</v>
      </c>
      <c r="O154" s="296"/>
      <c r="P154" s="285"/>
      <c r="Q154" s="296">
        <v>2767.67</v>
      </c>
      <c r="R154" s="296">
        <v>1868.21</v>
      </c>
      <c r="S154" s="296"/>
      <c r="T154" s="446">
        <v>300</v>
      </c>
      <c r="U154" s="446" t="s">
        <v>517</v>
      </c>
      <c r="V154" s="446">
        <v>300</v>
      </c>
      <c r="W154" s="279">
        <v>-83.9418480791774</v>
      </c>
      <c r="X154" s="465" t="s">
        <v>2280</v>
      </c>
    </row>
    <row r="155" spans="1:24">
      <c r="A155" s="284">
        <v>149</v>
      </c>
      <c r="B155" s="291" t="s">
        <v>2644</v>
      </c>
      <c r="C155" s="286" t="s">
        <v>2636</v>
      </c>
      <c r="D155" s="286" t="s">
        <v>2637</v>
      </c>
      <c r="E155" s="286" t="s">
        <v>2417</v>
      </c>
      <c r="F155" s="286"/>
      <c r="G155" s="286" t="s">
        <v>2302</v>
      </c>
      <c r="H155" s="460"/>
      <c r="I155" s="286" t="s">
        <v>1233</v>
      </c>
      <c r="J155" s="288">
        <v>1</v>
      </c>
      <c r="K155" s="286" t="s">
        <v>2303</v>
      </c>
      <c r="L155" s="290">
        <v>42735</v>
      </c>
      <c r="M155" s="290">
        <v>41061</v>
      </c>
      <c r="N155" s="292">
        <v>10</v>
      </c>
      <c r="O155" s="296"/>
      <c r="P155" s="285"/>
      <c r="Q155" s="296">
        <v>11620</v>
      </c>
      <c r="R155" s="296">
        <v>7843.51</v>
      </c>
      <c r="S155" s="296"/>
      <c r="T155" s="446">
        <v>0</v>
      </c>
      <c r="U155" s="446" t="s">
        <v>517</v>
      </c>
      <c r="V155" s="446">
        <v>0</v>
      </c>
      <c r="W155" s="279">
        <v>-100</v>
      </c>
      <c r="X155" s="465" t="s">
        <v>2304</v>
      </c>
    </row>
    <row r="156" spans="1:24">
      <c r="A156" s="284">
        <v>150</v>
      </c>
      <c r="B156" s="291" t="s">
        <v>2645</v>
      </c>
      <c r="C156" s="286" t="s">
        <v>2438</v>
      </c>
      <c r="D156" s="286" t="s">
        <v>2439</v>
      </c>
      <c r="E156" s="286" t="s">
        <v>2440</v>
      </c>
      <c r="F156" s="459" t="s">
        <v>2639</v>
      </c>
      <c r="G156" s="286" t="s">
        <v>2277</v>
      </c>
      <c r="H156" s="460">
        <v>0.04</v>
      </c>
      <c r="I156" s="286" t="s">
        <v>1233</v>
      </c>
      <c r="J156" s="288">
        <v>1</v>
      </c>
      <c r="K156" s="286" t="s">
        <v>2646</v>
      </c>
      <c r="L156" s="290">
        <v>42735</v>
      </c>
      <c r="M156" s="290">
        <v>41244</v>
      </c>
      <c r="N156" s="292">
        <v>10</v>
      </c>
      <c r="O156" s="296"/>
      <c r="P156" s="285"/>
      <c r="Q156" s="296">
        <v>2767.67</v>
      </c>
      <c r="R156" s="296">
        <v>1868.21</v>
      </c>
      <c r="S156" s="296"/>
      <c r="T156" s="446">
        <v>300</v>
      </c>
      <c r="U156" s="446" t="s">
        <v>517</v>
      </c>
      <c r="V156" s="446">
        <v>300</v>
      </c>
      <c r="W156" s="279">
        <v>-83.9418480791774</v>
      </c>
      <c r="X156" s="465" t="s">
        <v>2280</v>
      </c>
    </row>
    <row r="157" spans="1:24">
      <c r="A157" s="284">
        <v>151</v>
      </c>
      <c r="B157" s="291" t="s">
        <v>2647</v>
      </c>
      <c r="C157" s="286" t="s">
        <v>2636</v>
      </c>
      <c r="D157" s="286" t="s">
        <v>2637</v>
      </c>
      <c r="E157" s="286" t="s">
        <v>2417</v>
      </c>
      <c r="F157" s="286"/>
      <c r="G157" s="286" t="s">
        <v>2302</v>
      </c>
      <c r="H157" s="460"/>
      <c r="I157" s="286" t="s">
        <v>1233</v>
      </c>
      <c r="J157" s="288">
        <v>1</v>
      </c>
      <c r="K157" s="286" t="s">
        <v>2303</v>
      </c>
      <c r="L157" s="290">
        <v>42735</v>
      </c>
      <c r="M157" s="290">
        <v>41061</v>
      </c>
      <c r="N157" s="292">
        <v>10</v>
      </c>
      <c r="O157" s="296"/>
      <c r="P157" s="285"/>
      <c r="Q157" s="296">
        <v>11620</v>
      </c>
      <c r="R157" s="296">
        <v>7843.51</v>
      </c>
      <c r="S157" s="296"/>
      <c r="T157" s="446">
        <v>0</v>
      </c>
      <c r="U157" s="446" t="s">
        <v>517</v>
      </c>
      <c r="V157" s="446">
        <v>0</v>
      </c>
      <c r="W157" s="279">
        <v>-100</v>
      </c>
      <c r="X157" s="465" t="s">
        <v>2304</v>
      </c>
    </row>
    <row r="158" spans="1:24">
      <c r="A158" s="284">
        <v>152</v>
      </c>
      <c r="B158" s="291" t="s">
        <v>2648</v>
      </c>
      <c r="C158" s="286" t="s">
        <v>2438</v>
      </c>
      <c r="D158" s="286" t="s">
        <v>2439</v>
      </c>
      <c r="E158" s="286" t="s">
        <v>2440</v>
      </c>
      <c r="F158" s="459" t="s">
        <v>2639</v>
      </c>
      <c r="G158" s="286" t="s">
        <v>2277</v>
      </c>
      <c r="H158" s="460">
        <v>0.04</v>
      </c>
      <c r="I158" s="286" t="s">
        <v>1233</v>
      </c>
      <c r="J158" s="288">
        <v>1</v>
      </c>
      <c r="K158" s="286" t="s">
        <v>2646</v>
      </c>
      <c r="L158" s="290">
        <v>42735</v>
      </c>
      <c r="M158" s="290">
        <v>41244</v>
      </c>
      <c r="N158" s="292">
        <v>10</v>
      </c>
      <c r="O158" s="296"/>
      <c r="P158" s="285"/>
      <c r="Q158" s="296">
        <v>2767.67</v>
      </c>
      <c r="R158" s="296">
        <v>1868.21</v>
      </c>
      <c r="S158" s="296"/>
      <c r="T158" s="446">
        <v>300</v>
      </c>
      <c r="U158" s="446" t="s">
        <v>517</v>
      </c>
      <c r="V158" s="446">
        <v>300</v>
      </c>
      <c r="W158" s="279">
        <v>-83.9418480791774</v>
      </c>
      <c r="X158" s="465" t="s">
        <v>2280</v>
      </c>
    </row>
    <row r="159" spans="1:24">
      <c r="A159" s="284">
        <v>153</v>
      </c>
      <c r="B159" s="291" t="s">
        <v>2649</v>
      </c>
      <c r="C159" s="286" t="s">
        <v>2636</v>
      </c>
      <c r="D159" s="286" t="s">
        <v>2637</v>
      </c>
      <c r="E159" s="286" t="s">
        <v>2417</v>
      </c>
      <c r="F159" s="286"/>
      <c r="G159" s="286" t="s">
        <v>2302</v>
      </c>
      <c r="H159" s="460"/>
      <c r="I159" s="286" t="s">
        <v>1233</v>
      </c>
      <c r="J159" s="288">
        <v>1</v>
      </c>
      <c r="K159" s="286" t="s">
        <v>2303</v>
      </c>
      <c r="L159" s="290">
        <v>42735</v>
      </c>
      <c r="M159" s="290">
        <v>41061</v>
      </c>
      <c r="N159" s="292">
        <v>10</v>
      </c>
      <c r="O159" s="296"/>
      <c r="P159" s="285"/>
      <c r="Q159" s="296">
        <v>11620</v>
      </c>
      <c r="R159" s="296">
        <v>7843.51</v>
      </c>
      <c r="S159" s="296"/>
      <c r="T159" s="446">
        <v>0</v>
      </c>
      <c r="U159" s="446" t="s">
        <v>517</v>
      </c>
      <c r="V159" s="446">
        <v>0</v>
      </c>
      <c r="W159" s="279">
        <v>-100</v>
      </c>
      <c r="X159" s="465" t="s">
        <v>2304</v>
      </c>
    </row>
    <row r="160" spans="1:24">
      <c r="A160" s="284">
        <v>154</v>
      </c>
      <c r="B160" s="291" t="s">
        <v>2650</v>
      </c>
      <c r="C160" s="286" t="s">
        <v>2438</v>
      </c>
      <c r="D160" s="286" t="s">
        <v>2439</v>
      </c>
      <c r="E160" s="286" t="s">
        <v>2440</v>
      </c>
      <c r="F160" s="286"/>
      <c r="G160" s="286" t="s">
        <v>2302</v>
      </c>
      <c r="H160" s="460"/>
      <c r="I160" s="286" t="s">
        <v>1233</v>
      </c>
      <c r="J160" s="288">
        <v>1</v>
      </c>
      <c r="K160" s="286" t="s">
        <v>2303</v>
      </c>
      <c r="L160" s="290">
        <v>42735</v>
      </c>
      <c r="M160" s="290">
        <v>41244</v>
      </c>
      <c r="N160" s="292">
        <v>10</v>
      </c>
      <c r="O160" s="296"/>
      <c r="P160" s="285"/>
      <c r="Q160" s="296">
        <v>2767.67</v>
      </c>
      <c r="R160" s="296">
        <v>1868.21</v>
      </c>
      <c r="S160" s="296"/>
      <c r="T160" s="446">
        <v>0</v>
      </c>
      <c r="U160" s="446" t="s">
        <v>517</v>
      </c>
      <c r="V160" s="446">
        <v>0</v>
      </c>
      <c r="W160" s="279">
        <v>-100</v>
      </c>
      <c r="X160" s="465" t="s">
        <v>2304</v>
      </c>
    </row>
    <row r="161" spans="1:24">
      <c r="A161" s="284">
        <v>155</v>
      </c>
      <c r="B161" s="291" t="s">
        <v>2651</v>
      </c>
      <c r="C161" s="286" t="s">
        <v>2636</v>
      </c>
      <c r="D161" s="286" t="s">
        <v>2637</v>
      </c>
      <c r="E161" s="286" t="s">
        <v>2417</v>
      </c>
      <c r="F161" s="286"/>
      <c r="G161" s="286" t="s">
        <v>2302</v>
      </c>
      <c r="H161" s="460"/>
      <c r="I161" s="286" t="s">
        <v>1233</v>
      </c>
      <c r="J161" s="288">
        <v>1</v>
      </c>
      <c r="K161" s="286" t="s">
        <v>2303</v>
      </c>
      <c r="L161" s="290">
        <v>42735</v>
      </c>
      <c r="M161" s="290">
        <v>41061</v>
      </c>
      <c r="N161" s="292">
        <v>10</v>
      </c>
      <c r="O161" s="296"/>
      <c r="P161" s="285"/>
      <c r="Q161" s="296">
        <v>11620</v>
      </c>
      <c r="R161" s="296">
        <v>7843.51</v>
      </c>
      <c r="S161" s="296"/>
      <c r="T161" s="446">
        <v>0</v>
      </c>
      <c r="U161" s="446" t="s">
        <v>517</v>
      </c>
      <c r="V161" s="446">
        <v>0</v>
      </c>
      <c r="W161" s="279">
        <v>-100</v>
      </c>
      <c r="X161" s="465" t="s">
        <v>2304</v>
      </c>
    </row>
    <row r="162" spans="1:24">
      <c r="A162" s="284">
        <v>156</v>
      </c>
      <c r="B162" s="291" t="s">
        <v>2652</v>
      </c>
      <c r="C162" s="286" t="s">
        <v>2438</v>
      </c>
      <c r="D162" s="286" t="s">
        <v>2439</v>
      </c>
      <c r="E162" s="286" t="s">
        <v>2440</v>
      </c>
      <c r="F162" s="286"/>
      <c r="G162" s="286" t="s">
        <v>2302</v>
      </c>
      <c r="H162" s="460"/>
      <c r="I162" s="286" t="s">
        <v>1233</v>
      </c>
      <c r="J162" s="288">
        <v>1</v>
      </c>
      <c r="K162" s="286" t="s">
        <v>2303</v>
      </c>
      <c r="L162" s="290">
        <v>42735</v>
      </c>
      <c r="M162" s="290">
        <v>41244</v>
      </c>
      <c r="N162" s="292">
        <v>10</v>
      </c>
      <c r="O162" s="296"/>
      <c r="P162" s="285"/>
      <c r="Q162" s="296">
        <v>2767.67</v>
      </c>
      <c r="R162" s="296">
        <v>1868.21</v>
      </c>
      <c r="S162" s="296"/>
      <c r="T162" s="446">
        <v>0</v>
      </c>
      <c r="U162" s="446" t="s">
        <v>517</v>
      </c>
      <c r="V162" s="446">
        <v>0</v>
      </c>
      <c r="W162" s="279">
        <v>-100</v>
      </c>
      <c r="X162" s="465" t="s">
        <v>2304</v>
      </c>
    </row>
    <row r="163" spans="1:24">
      <c r="A163" s="284">
        <v>157</v>
      </c>
      <c r="B163" s="291" t="s">
        <v>2653</v>
      </c>
      <c r="C163" s="286" t="s">
        <v>2654</v>
      </c>
      <c r="D163" s="286" t="s">
        <v>2655</v>
      </c>
      <c r="E163" s="286" t="s">
        <v>2656</v>
      </c>
      <c r="F163" s="286"/>
      <c r="G163" s="286" t="s">
        <v>2302</v>
      </c>
      <c r="H163" s="460"/>
      <c r="I163" s="286" t="s">
        <v>1598</v>
      </c>
      <c r="J163" s="288">
        <v>1</v>
      </c>
      <c r="K163" s="286" t="s">
        <v>2303</v>
      </c>
      <c r="L163" s="290">
        <v>42735</v>
      </c>
      <c r="M163" s="290">
        <v>41244</v>
      </c>
      <c r="N163" s="292">
        <v>10</v>
      </c>
      <c r="O163" s="296"/>
      <c r="P163" s="285"/>
      <c r="Q163" s="296">
        <v>9094</v>
      </c>
      <c r="R163" s="296">
        <v>6138.46</v>
      </c>
      <c r="S163" s="296"/>
      <c r="T163" s="446">
        <v>0</v>
      </c>
      <c r="U163" s="446" t="s">
        <v>517</v>
      </c>
      <c r="V163" s="446">
        <v>0</v>
      </c>
      <c r="W163" s="279">
        <v>-100</v>
      </c>
      <c r="X163" s="465" t="s">
        <v>2304</v>
      </c>
    </row>
    <row r="164" spans="1:24">
      <c r="A164" s="284">
        <v>158</v>
      </c>
      <c r="B164" s="291" t="s">
        <v>2657</v>
      </c>
      <c r="C164" s="286" t="s">
        <v>2654</v>
      </c>
      <c r="D164" s="286" t="s">
        <v>2655</v>
      </c>
      <c r="E164" s="286" t="s">
        <v>2656</v>
      </c>
      <c r="F164" s="286"/>
      <c r="G164" s="286" t="s">
        <v>2302</v>
      </c>
      <c r="H164" s="460"/>
      <c r="I164" s="286" t="s">
        <v>1598</v>
      </c>
      <c r="J164" s="288">
        <v>1</v>
      </c>
      <c r="K164" s="286" t="s">
        <v>2303</v>
      </c>
      <c r="L164" s="290">
        <v>42735</v>
      </c>
      <c r="M164" s="290">
        <v>41244</v>
      </c>
      <c r="N164" s="292">
        <v>10</v>
      </c>
      <c r="O164" s="296"/>
      <c r="P164" s="285"/>
      <c r="Q164" s="296">
        <v>9094</v>
      </c>
      <c r="R164" s="296">
        <v>6138.46</v>
      </c>
      <c r="S164" s="296"/>
      <c r="T164" s="446">
        <v>0</v>
      </c>
      <c r="U164" s="446" t="s">
        <v>517</v>
      </c>
      <c r="V164" s="446">
        <v>0</v>
      </c>
      <c r="W164" s="279">
        <v>-100</v>
      </c>
      <c r="X164" s="465" t="s">
        <v>2304</v>
      </c>
    </row>
    <row r="165" spans="1:24">
      <c r="A165" s="284">
        <v>159</v>
      </c>
      <c r="B165" s="291" t="s">
        <v>2658</v>
      </c>
      <c r="C165" s="286" t="s">
        <v>2654</v>
      </c>
      <c r="D165" s="286" t="s">
        <v>2655</v>
      </c>
      <c r="E165" s="286" t="s">
        <v>2656</v>
      </c>
      <c r="F165" s="286"/>
      <c r="G165" s="286" t="s">
        <v>2302</v>
      </c>
      <c r="H165" s="460"/>
      <c r="I165" s="286" t="s">
        <v>1598</v>
      </c>
      <c r="J165" s="288">
        <v>1</v>
      </c>
      <c r="K165" s="286" t="s">
        <v>2303</v>
      </c>
      <c r="L165" s="290">
        <v>42735</v>
      </c>
      <c r="M165" s="290">
        <v>41244</v>
      </c>
      <c r="N165" s="292">
        <v>10</v>
      </c>
      <c r="O165" s="296"/>
      <c r="P165" s="285"/>
      <c r="Q165" s="296">
        <v>9094</v>
      </c>
      <c r="R165" s="296">
        <v>6138.46</v>
      </c>
      <c r="S165" s="296"/>
      <c r="T165" s="446">
        <v>0</v>
      </c>
      <c r="U165" s="446" t="s">
        <v>517</v>
      </c>
      <c r="V165" s="446">
        <v>0</v>
      </c>
      <c r="W165" s="279">
        <v>-100</v>
      </c>
      <c r="X165" s="465" t="s">
        <v>2304</v>
      </c>
    </row>
    <row r="166" spans="1:24">
      <c r="A166" s="284">
        <v>160</v>
      </c>
      <c r="B166" s="291" t="s">
        <v>2659</v>
      </c>
      <c r="C166" s="286" t="s">
        <v>2654</v>
      </c>
      <c r="D166" s="286" t="s">
        <v>2655</v>
      </c>
      <c r="E166" s="286" t="s">
        <v>2656</v>
      </c>
      <c r="F166" s="286"/>
      <c r="G166" s="286" t="s">
        <v>2302</v>
      </c>
      <c r="H166" s="460"/>
      <c r="I166" s="286" t="s">
        <v>1598</v>
      </c>
      <c r="J166" s="288">
        <v>1</v>
      </c>
      <c r="K166" s="286" t="s">
        <v>2303</v>
      </c>
      <c r="L166" s="290">
        <v>42735</v>
      </c>
      <c r="M166" s="290">
        <v>41244</v>
      </c>
      <c r="N166" s="292">
        <v>10</v>
      </c>
      <c r="O166" s="296"/>
      <c r="P166" s="285"/>
      <c r="Q166" s="296">
        <v>9094</v>
      </c>
      <c r="R166" s="296">
        <v>6138.46</v>
      </c>
      <c r="S166" s="296"/>
      <c r="T166" s="446">
        <v>0</v>
      </c>
      <c r="U166" s="446" t="s">
        <v>517</v>
      </c>
      <c r="V166" s="446">
        <v>0</v>
      </c>
      <c r="W166" s="279">
        <v>-100</v>
      </c>
      <c r="X166" s="465" t="s">
        <v>2304</v>
      </c>
    </row>
    <row r="167" spans="1:24">
      <c r="A167" s="284">
        <v>161</v>
      </c>
      <c r="B167" s="291" t="s">
        <v>2660</v>
      </c>
      <c r="C167" s="286" t="s">
        <v>2654</v>
      </c>
      <c r="D167" s="286" t="s">
        <v>2655</v>
      </c>
      <c r="E167" s="286" t="s">
        <v>2656</v>
      </c>
      <c r="F167" s="286"/>
      <c r="G167" s="286" t="s">
        <v>2302</v>
      </c>
      <c r="H167" s="460"/>
      <c r="I167" s="286" t="s">
        <v>1598</v>
      </c>
      <c r="J167" s="288">
        <v>1</v>
      </c>
      <c r="K167" s="286" t="s">
        <v>2303</v>
      </c>
      <c r="L167" s="290">
        <v>42735</v>
      </c>
      <c r="M167" s="290">
        <v>41244</v>
      </c>
      <c r="N167" s="292">
        <v>10</v>
      </c>
      <c r="O167" s="296"/>
      <c r="P167" s="285"/>
      <c r="Q167" s="296">
        <v>9094</v>
      </c>
      <c r="R167" s="296">
        <v>6138.46</v>
      </c>
      <c r="S167" s="296"/>
      <c r="T167" s="446">
        <v>0</v>
      </c>
      <c r="U167" s="446" t="s">
        <v>517</v>
      </c>
      <c r="V167" s="446">
        <v>0</v>
      </c>
      <c r="W167" s="279">
        <v>-100</v>
      </c>
      <c r="X167" s="465" t="s">
        <v>2304</v>
      </c>
    </row>
    <row r="168" spans="1:24">
      <c r="A168" s="284">
        <v>162</v>
      </c>
      <c r="B168" s="291" t="s">
        <v>2661</v>
      </c>
      <c r="C168" s="286" t="s">
        <v>2654</v>
      </c>
      <c r="D168" s="286" t="s">
        <v>2655</v>
      </c>
      <c r="E168" s="286" t="s">
        <v>2656</v>
      </c>
      <c r="F168" s="286"/>
      <c r="G168" s="286" t="s">
        <v>2302</v>
      </c>
      <c r="H168" s="460"/>
      <c r="I168" s="286" t="s">
        <v>1598</v>
      </c>
      <c r="J168" s="288">
        <v>1</v>
      </c>
      <c r="K168" s="286" t="s">
        <v>2303</v>
      </c>
      <c r="L168" s="290">
        <v>42735</v>
      </c>
      <c r="M168" s="290">
        <v>41244</v>
      </c>
      <c r="N168" s="292">
        <v>10</v>
      </c>
      <c r="O168" s="296"/>
      <c r="P168" s="285"/>
      <c r="Q168" s="296">
        <v>9094</v>
      </c>
      <c r="R168" s="296">
        <v>6138.46</v>
      </c>
      <c r="S168" s="296"/>
      <c r="T168" s="446">
        <v>0</v>
      </c>
      <c r="U168" s="446" t="s">
        <v>517</v>
      </c>
      <c r="V168" s="446">
        <v>0</v>
      </c>
      <c r="W168" s="279">
        <v>-100</v>
      </c>
      <c r="X168" s="465" t="s">
        <v>2304</v>
      </c>
    </row>
    <row r="169" spans="1:24">
      <c r="A169" s="284">
        <v>163</v>
      </c>
      <c r="B169" s="291" t="s">
        <v>2662</v>
      </c>
      <c r="C169" s="286" t="s">
        <v>2654</v>
      </c>
      <c r="D169" s="286" t="s">
        <v>2655</v>
      </c>
      <c r="E169" s="286" t="s">
        <v>2656</v>
      </c>
      <c r="F169" s="286"/>
      <c r="G169" s="286" t="s">
        <v>2302</v>
      </c>
      <c r="H169" s="460"/>
      <c r="I169" s="286" t="s">
        <v>1598</v>
      </c>
      <c r="J169" s="288">
        <v>1</v>
      </c>
      <c r="K169" s="286" t="s">
        <v>2303</v>
      </c>
      <c r="L169" s="290">
        <v>42735</v>
      </c>
      <c r="M169" s="290">
        <v>41244</v>
      </c>
      <c r="N169" s="292">
        <v>10</v>
      </c>
      <c r="O169" s="296"/>
      <c r="P169" s="285"/>
      <c r="Q169" s="296">
        <v>9094</v>
      </c>
      <c r="R169" s="296">
        <v>6138.46</v>
      </c>
      <c r="S169" s="296"/>
      <c r="T169" s="446">
        <v>0</v>
      </c>
      <c r="U169" s="446" t="s">
        <v>517</v>
      </c>
      <c r="V169" s="446">
        <v>0</v>
      </c>
      <c r="W169" s="279">
        <v>-100</v>
      </c>
      <c r="X169" s="465" t="s">
        <v>2304</v>
      </c>
    </row>
    <row r="170" spans="1:24">
      <c r="A170" s="284">
        <v>164</v>
      </c>
      <c r="B170" s="291" t="s">
        <v>2663</v>
      </c>
      <c r="C170" s="286" t="s">
        <v>2654</v>
      </c>
      <c r="D170" s="286" t="s">
        <v>2655</v>
      </c>
      <c r="E170" s="286" t="s">
        <v>2656</v>
      </c>
      <c r="F170" s="286"/>
      <c r="G170" s="286" t="s">
        <v>2302</v>
      </c>
      <c r="H170" s="460"/>
      <c r="I170" s="286" t="s">
        <v>1598</v>
      </c>
      <c r="J170" s="288">
        <v>1</v>
      </c>
      <c r="K170" s="286" t="s">
        <v>2303</v>
      </c>
      <c r="L170" s="290">
        <v>42735</v>
      </c>
      <c r="M170" s="290">
        <v>41244</v>
      </c>
      <c r="N170" s="292">
        <v>10</v>
      </c>
      <c r="O170" s="296"/>
      <c r="P170" s="285"/>
      <c r="Q170" s="296">
        <v>9094</v>
      </c>
      <c r="R170" s="296">
        <v>6138.46</v>
      </c>
      <c r="S170" s="296"/>
      <c r="T170" s="446">
        <v>0</v>
      </c>
      <c r="U170" s="446" t="s">
        <v>517</v>
      </c>
      <c r="V170" s="446">
        <v>0</v>
      </c>
      <c r="W170" s="279">
        <v>-100</v>
      </c>
      <c r="X170" s="465" t="s">
        <v>2304</v>
      </c>
    </row>
    <row r="171" spans="1:24">
      <c r="A171" s="284">
        <v>165</v>
      </c>
      <c r="B171" s="291" t="s">
        <v>2664</v>
      </c>
      <c r="C171" s="286" t="s">
        <v>2654</v>
      </c>
      <c r="D171" s="286" t="s">
        <v>2655</v>
      </c>
      <c r="E171" s="286" t="s">
        <v>2656</v>
      </c>
      <c r="F171" s="286"/>
      <c r="G171" s="286" t="s">
        <v>2302</v>
      </c>
      <c r="H171" s="460"/>
      <c r="I171" s="286" t="s">
        <v>1598</v>
      </c>
      <c r="J171" s="288">
        <v>1</v>
      </c>
      <c r="K171" s="286" t="s">
        <v>2303</v>
      </c>
      <c r="L171" s="290">
        <v>42735</v>
      </c>
      <c r="M171" s="290">
        <v>41244</v>
      </c>
      <c r="N171" s="292">
        <v>10</v>
      </c>
      <c r="O171" s="296"/>
      <c r="P171" s="285"/>
      <c r="Q171" s="296">
        <v>9094</v>
      </c>
      <c r="R171" s="296">
        <v>6138.46</v>
      </c>
      <c r="S171" s="296"/>
      <c r="T171" s="446">
        <v>0</v>
      </c>
      <c r="U171" s="446" t="s">
        <v>517</v>
      </c>
      <c r="V171" s="446">
        <v>0</v>
      </c>
      <c r="W171" s="279">
        <v>-100</v>
      </c>
      <c r="X171" s="465" t="s">
        <v>2304</v>
      </c>
    </row>
    <row r="172" spans="1:24">
      <c r="A172" s="284">
        <v>166</v>
      </c>
      <c r="B172" s="291" t="s">
        <v>2665</v>
      </c>
      <c r="C172" s="286" t="s">
        <v>2654</v>
      </c>
      <c r="D172" s="286" t="s">
        <v>2655</v>
      </c>
      <c r="E172" s="286" t="s">
        <v>2656</v>
      </c>
      <c r="F172" s="286"/>
      <c r="G172" s="286" t="s">
        <v>2302</v>
      </c>
      <c r="H172" s="460"/>
      <c r="I172" s="286" t="s">
        <v>1598</v>
      </c>
      <c r="J172" s="288">
        <v>1</v>
      </c>
      <c r="K172" s="286" t="s">
        <v>2303</v>
      </c>
      <c r="L172" s="290">
        <v>42735</v>
      </c>
      <c r="M172" s="290">
        <v>41244</v>
      </c>
      <c r="N172" s="292">
        <v>10</v>
      </c>
      <c r="O172" s="296"/>
      <c r="P172" s="285"/>
      <c r="Q172" s="296">
        <v>9094</v>
      </c>
      <c r="R172" s="296">
        <v>6138.46</v>
      </c>
      <c r="S172" s="296"/>
      <c r="T172" s="446">
        <v>0</v>
      </c>
      <c r="U172" s="446" t="s">
        <v>517</v>
      </c>
      <c r="V172" s="446">
        <v>0</v>
      </c>
      <c r="W172" s="279">
        <v>-100</v>
      </c>
      <c r="X172" s="465" t="s">
        <v>2304</v>
      </c>
    </row>
    <row r="173" spans="1:24">
      <c r="A173" s="284">
        <v>167</v>
      </c>
      <c r="B173" s="291" t="s">
        <v>2666</v>
      </c>
      <c r="C173" s="286" t="s">
        <v>2667</v>
      </c>
      <c r="D173" s="286" t="s">
        <v>2668</v>
      </c>
      <c r="E173" s="286" t="s">
        <v>2669</v>
      </c>
      <c r="F173" s="286"/>
      <c r="G173" s="286" t="s">
        <v>2302</v>
      </c>
      <c r="H173" s="460"/>
      <c r="I173" s="286" t="s">
        <v>1233</v>
      </c>
      <c r="J173" s="288">
        <v>1</v>
      </c>
      <c r="K173" s="286" t="s">
        <v>2303</v>
      </c>
      <c r="L173" s="290">
        <v>42735</v>
      </c>
      <c r="M173" s="290">
        <v>41244</v>
      </c>
      <c r="N173" s="292">
        <v>10</v>
      </c>
      <c r="O173" s="296"/>
      <c r="P173" s="285"/>
      <c r="Q173" s="296">
        <v>3948.73</v>
      </c>
      <c r="R173" s="296">
        <v>2665.39</v>
      </c>
      <c r="S173" s="296"/>
      <c r="T173" s="446">
        <v>0</v>
      </c>
      <c r="U173" s="446" t="s">
        <v>517</v>
      </c>
      <c r="V173" s="446">
        <v>0</v>
      </c>
      <c r="W173" s="279">
        <v>-100</v>
      </c>
      <c r="X173" s="465" t="s">
        <v>2304</v>
      </c>
    </row>
    <row r="174" spans="1:24">
      <c r="A174" s="284">
        <v>168</v>
      </c>
      <c r="B174" s="291" t="s">
        <v>2670</v>
      </c>
      <c r="C174" s="286" t="s">
        <v>2667</v>
      </c>
      <c r="D174" s="286" t="s">
        <v>2668</v>
      </c>
      <c r="E174" s="286" t="s">
        <v>2669</v>
      </c>
      <c r="F174" s="286"/>
      <c r="G174" s="286" t="s">
        <v>2302</v>
      </c>
      <c r="H174" s="460"/>
      <c r="I174" s="286" t="s">
        <v>1233</v>
      </c>
      <c r="J174" s="288">
        <v>1</v>
      </c>
      <c r="K174" s="286" t="s">
        <v>2303</v>
      </c>
      <c r="L174" s="290">
        <v>42735</v>
      </c>
      <c r="M174" s="290">
        <v>41244</v>
      </c>
      <c r="N174" s="292">
        <v>10</v>
      </c>
      <c r="O174" s="296"/>
      <c r="P174" s="285"/>
      <c r="Q174" s="296">
        <v>3948.73</v>
      </c>
      <c r="R174" s="296">
        <v>2665.39</v>
      </c>
      <c r="S174" s="296"/>
      <c r="T174" s="446">
        <v>0</v>
      </c>
      <c r="U174" s="446" t="s">
        <v>517</v>
      </c>
      <c r="V174" s="446">
        <v>0</v>
      </c>
      <c r="W174" s="279">
        <v>-100</v>
      </c>
      <c r="X174" s="465" t="s">
        <v>2304</v>
      </c>
    </row>
    <row r="175" spans="1:24">
      <c r="A175" s="284">
        <v>169</v>
      </c>
      <c r="B175" s="291" t="s">
        <v>2671</v>
      </c>
      <c r="C175" s="286" t="s">
        <v>2667</v>
      </c>
      <c r="D175" s="286" t="s">
        <v>2668</v>
      </c>
      <c r="E175" s="286" t="s">
        <v>2669</v>
      </c>
      <c r="F175" s="286"/>
      <c r="G175" s="286" t="s">
        <v>2302</v>
      </c>
      <c r="H175" s="460"/>
      <c r="I175" s="286" t="s">
        <v>1233</v>
      </c>
      <c r="J175" s="288">
        <v>1</v>
      </c>
      <c r="K175" s="286" t="s">
        <v>2303</v>
      </c>
      <c r="L175" s="290">
        <v>42735</v>
      </c>
      <c r="M175" s="290">
        <v>41244</v>
      </c>
      <c r="N175" s="292">
        <v>10</v>
      </c>
      <c r="O175" s="296"/>
      <c r="P175" s="285"/>
      <c r="Q175" s="296">
        <v>3948.73</v>
      </c>
      <c r="R175" s="296">
        <v>2665.39</v>
      </c>
      <c r="S175" s="296"/>
      <c r="T175" s="446">
        <v>0</v>
      </c>
      <c r="U175" s="446" t="s">
        <v>517</v>
      </c>
      <c r="V175" s="446">
        <v>0</v>
      </c>
      <c r="W175" s="279">
        <v>-100</v>
      </c>
      <c r="X175" s="465" t="s">
        <v>2304</v>
      </c>
    </row>
    <row r="176" spans="1:24">
      <c r="A176" s="284">
        <v>170</v>
      </c>
      <c r="B176" s="291" t="s">
        <v>2672</v>
      </c>
      <c r="C176" s="286" t="s">
        <v>2667</v>
      </c>
      <c r="D176" s="286" t="s">
        <v>2668</v>
      </c>
      <c r="E176" s="286" t="s">
        <v>2669</v>
      </c>
      <c r="F176" s="286"/>
      <c r="G176" s="286" t="s">
        <v>2302</v>
      </c>
      <c r="H176" s="460"/>
      <c r="I176" s="286" t="s">
        <v>1233</v>
      </c>
      <c r="J176" s="288">
        <v>1</v>
      </c>
      <c r="K176" s="286" t="s">
        <v>2303</v>
      </c>
      <c r="L176" s="290">
        <v>42735</v>
      </c>
      <c r="M176" s="290">
        <v>41244</v>
      </c>
      <c r="N176" s="292">
        <v>10</v>
      </c>
      <c r="O176" s="296"/>
      <c r="P176" s="285"/>
      <c r="Q176" s="296">
        <v>3948.73</v>
      </c>
      <c r="R176" s="296">
        <v>2665.39</v>
      </c>
      <c r="S176" s="296"/>
      <c r="T176" s="446">
        <v>0</v>
      </c>
      <c r="U176" s="446" t="s">
        <v>517</v>
      </c>
      <c r="V176" s="446">
        <v>0</v>
      </c>
      <c r="W176" s="279">
        <v>-100</v>
      </c>
      <c r="X176" s="465" t="s">
        <v>2304</v>
      </c>
    </row>
    <row r="177" spans="1:24">
      <c r="A177" s="284">
        <v>171</v>
      </c>
      <c r="B177" s="291" t="s">
        <v>2673</v>
      </c>
      <c r="C177" s="286" t="s">
        <v>2667</v>
      </c>
      <c r="D177" s="286" t="s">
        <v>2668</v>
      </c>
      <c r="E177" s="286" t="s">
        <v>2669</v>
      </c>
      <c r="F177" s="286"/>
      <c r="G177" s="286" t="s">
        <v>2302</v>
      </c>
      <c r="H177" s="460"/>
      <c r="I177" s="286" t="s">
        <v>1233</v>
      </c>
      <c r="J177" s="288">
        <v>1</v>
      </c>
      <c r="K177" s="286" t="s">
        <v>2303</v>
      </c>
      <c r="L177" s="290">
        <v>42735</v>
      </c>
      <c r="M177" s="290">
        <v>41244</v>
      </c>
      <c r="N177" s="292">
        <v>10</v>
      </c>
      <c r="O177" s="296"/>
      <c r="P177" s="285"/>
      <c r="Q177" s="296">
        <v>3948.73</v>
      </c>
      <c r="R177" s="296">
        <v>2665.39</v>
      </c>
      <c r="S177" s="296"/>
      <c r="T177" s="446">
        <v>0</v>
      </c>
      <c r="U177" s="446" t="s">
        <v>517</v>
      </c>
      <c r="V177" s="446">
        <v>0</v>
      </c>
      <c r="W177" s="279">
        <v>-100</v>
      </c>
      <c r="X177" s="465" t="s">
        <v>2304</v>
      </c>
    </row>
    <row r="178" spans="1:24">
      <c r="A178" s="284">
        <v>172</v>
      </c>
      <c r="B178" s="291" t="s">
        <v>2674</v>
      </c>
      <c r="C178" s="286" t="s">
        <v>2667</v>
      </c>
      <c r="D178" s="286" t="s">
        <v>2668</v>
      </c>
      <c r="E178" s="286" t="s">
        <v>2669</v>
      </c>
      <c r="F178" s="286"/>
      <c r="G178" s="286" t="s">
        <v>2302</v>
      </c>
      <c r="H178" s="460"/>
      <c r="I178" s="286" t="s">
        <v>1233</v>
      </c>
      <c r="J178" s="288">
        <v>1</v>
      </c>
      <c r="K178" s="286" t="s">
        <v>2303</v>
      </c>
      <c r="L178" s="290">
        <v>42735</v>
      </c>
      <c r="M178" s="290">
        <v>41244</v>
      </c>
      <c r="N178" s="292">
        <v>10</v>
      </c>
      <c r="O178" s="296"/>
      <c r="P178" s="285"/>
      <c r="Q178" s="296">
        <v>3948.73</v>
      </c>
      <c r="R178" s="296">
        <v>2665.39</v>
      </c>
      <c r="S178" s="296"/>
      <c r="T178" s="446">
        <v>0</v>
      </c>
      <c r="U178" s="446" t="s">
        <v>517</v>
      </c>
      <c r="V178" s="446">
        <v>0</v>
      </c>
      <c r="W178" s="279">
        <v>-100</v>
      </c>
      <c r="X178" s="465" t="s">
        <v>2304</v>
      </c>
    </row>
    <row r="179" spans="1:24">
      <c r="A179" s="284">
        <v>173</v>
      </c>
      <c r="B179" s="291" t="s">
        <v>2675</v>
      </c>
      <c r="C179" s="286" t="s">
        <v>2667</v>
      </c>
      <c r="D179" s="286" t="s">
        <v>2668</v>
      </c>
      <c r="E179" s="286" t="s">
        <v>2669</v>
      </c>
      <c r="F179" s="286"/>
      <c r="G179" s="286" t="s">
        <v>2302</v>
      </c>
      <c r="H179" s="460"/>
      <c r="I179" s="286" t="s">
        <v>1233</v>
      </c>
      <c r="J179" s="288">
        <v>1</v>
      </c>
      <c r="K179" s="286" t="s">
        <v>2303</v>
      </c>
      <c r="L179" s="290">
        <v>42735</v>
      </c>
      <c r="M179" s="290">
        <v>41244</v>
      </c>
      <c r="N179" s="292">
        <v>10</v>
      </c>
      <c r="O179" s="296"/>
      <c r="P179" s="285"/>
      <c r="Q179" s="296">
        <v>3948.73</v>
      </c>
      <c r="R179" s="296">
        <v>2665.39</v>
      </c>
      <c r="S179" s="296"/>
      <c r="T179" s="446">
        <v>0</v>
      </c>
      <c r="U179" s="446" t="s">
        <v>517</v>
      </c>
      <c r="V179" s="446">
        <v>0</v>
      </c>
      <c r="W179" s="279">
        <v>-100</v>
      </c>
      <c r="X179" s="465" t="s">
        <v>2304</v>
      </c>
    </row>
    <row r="180" spans="1:24">
      <c r="A180" s="284">
        <v>174</v>
      </c>
      <c r="B180" s="291" t="s">
        <v>2676</v>
      </c>
      <c r="C180" s="286" t="s">
        <v>2667</v>
      </c>
      <c r="D180" s="286" t="s">
        <v>2668</v>
      </c>
      <c r="E180" s="286" t="s">
        <v>2669</v>
      </c>
      <c r="F180" s="286"/>
      <c r="G180" s="286" t="s">
        <v>2302</v>
      </c>
      <c r="H180" s="460"/>
      <c r="I180" s="286" t="s">
        <v>1233</v>
      </c>
      <c r="J180" s="288">
        <v>1</v>
      </c>
      <c r="K180" s="286" t="s">
        <v>2303</v>
      </c>
      <c r="L180" s="290">
        <v>42735</v>
      </c>
      <c r="M180" s="290">
        <v>41244</v>
      </c>
      <c r="N180" s="292">
        <v>10</v>
      </c>
      <c r="O180" s="296"/>
      <c r="P180" s="285"/>
      <c r="Q180" s="296">
        <v>3948.73</v>
      </c>
      <c r="R180" s="296">
        <v>2665.39</v>
      </c>
      <c r="S180" s="296"/>
      <c r="T180" s="446">
        <v>0</v>
      </c>
      <c r="U180" s="446" t="s">
        <v>517</v>
      </c>
      <c r="V180" s="446">
        <v>0</v>
      </c>
      <c r="W180" s="279">
        <v>-100</v>
      </c>
      <c r="X180" s="465" t="s">
        <v>2304</v>
      </c>
    </row>
    <row r="181" spans="1:24">
      <c r="A181" s="284">
        <v>175</v>
      </c>
      <c r="B181" s="291" t="s">
        <v>2677</v>
      </c>
      <c r="C181" s="286" t="s">
        <v>2667</v>
      </c>
      <c r="D181" s="286" t="s">
        <v>2668</v>
      </c>
      <c r="E181" s="286" t="s">
        <v>2669</v>
      </c>
      <c r="F181" s="286"/>
      <c r="G181" s="286" t="s">
        <v>2302</v>
      </c>
      <c r="H181" s="460"/>
      <c r="I181" s="286" t="s">
        <v>1233</v>
      </c>
      <c r="J181" s="288">
        <v>1</v>
      </c>
      <c r="K181" s="286" t="s">
        <v>2303</v>
      </c>
      <c r="L181" s="290">
        <v>42735</v>
      </c>
      <c r="M181" s="290">
        <v>41244</v>
      </c>
      <c r="N181" s="292">
        <v>10</v>
      </c>
      <c r="O181" s="296"/>
      <c r="P181" s="285"/>
      <c r="Q181" s="296">
        <v>3948.72</v>
      </c>
      <c r="R181" s="296">
        <v>2665.38</v>
      </c>
      <c r="S181" s="296"/>
      <c r="T181" s="446">
        <v>0</v>
      </c>
      <c r="U181" s="446" t="s">
        <v>517</v>
      </c>
      <c r="V181" s="446">
        <v>0</v>
      </c>
      <c r="W181" s="279">
        <v>-100</v>
      </c>
      <c r="X181" s="465" t="s">
        <v>2304</v>
      </c>
    </row>
    <row r="182" spans="1:24">
      <c r="A182" s="284">
        <v>176</v>
      </c>
      <c r="B182" s="291" t="s">
        <v>2678</v>
      </c>
      <c r="C182" s="286" t="s">
        <v>2667</v>
      </c>
      <c r="D182" s="286" t="s">
        <v>2668</v>
      </c>
      <c r="E182" s="286" t="s">
        <v>2669</v>
      </c>
      <c r="F182" s="286"/>
      <c r="G182" s="286" t="s">
        <v>2302</v>
      </c>
      <c r="H182" s="460"/>
      <c r="I182" s="286" t="s">
        <v>1233</v>
      </c>
      <c r="J182" s="288">
        <v>1</v>
      </c>
      <c r="K182" s="286" t="s">
        <v>2303</v>
      </c>
      <c r="L182" s="290">
        <v>42735</v>
      </c>
      <c r="M182" s="290">
        <v>41244</v>
      </c>
      <c r="N182" s="292">
        <v>10</v>
      </c>
      <c r="O182" s="296"/>
      <c r="P182" s="285"/>
      <c r="Q182" s="296">
        <v>3948.72</v>
      </c>
      <c r="R182" s="296">
        <v>2665.38</v>
      </c>
      <c r="S182" s="296"/>
      <c r="T182" s="446">
        <v>0</v>
      </c>
      <c r="U182" s="446" t="s">
        <v>517</v>
      </c>
      <c r="V182" s="446">
        <v>0</v>
      </c>
      <c r="W182" s="279">
        <v>-100</v>
      </c>
      <c r="X182" s="465" t="s">
        <v>2304</v>
      </c>
    </row>
    <row r="183" spans="1:24">
      <c r="A183" s="284">
        <v>177</v>
      </c>
      <c r="B183" s="291" t="s">
        <v>2679</v>
      </c>
      <c r="C183" s="286" t="s">
        <v>2667</v>
      </c>
      <c r="D183" s="286" t="s">
        <v>2668</v>
      </c>
      <c r="E183" s="286" t="s">
        <v>2669</v>
      </c>
      <c r="F183" s="286"/>
      <c r="G183" s="286" t="s">
        <v>2302</v>
      </c>
      <c r="H183" s="460"/>
      <c r="I183" s="286" t="s">
        <v>1233</v>
      </c>
      <c r="J183" s="288">
        <v>1</v>
      </c>
      <c r="K183" s="286" t="s">
        <v>2303</v>
      </c>
      <c r="L183" s="290">
        <v>42735</v>
      </c>
      <c r="M183" s="290">
        <v>41244</v>
      </c>
      <c r="N183" s="292">
        <v>10</v>
      </c>
      <c r="O183" s="296"/>
      <c r="P183" s="285"/>
      <c r="Q183" s="296">
        <v>3948.72</v>
      </c>
      <c r="R183" s="296">
        <v>2665.38</v>
      </c>
      <c r="S183" s="296"/>
      <c r="T183" s="446">
        <v>0</v>
      </c>
      <c r="U183" s="446" t="s">
        <v>517</v>
      </c>
      <c r="V183" s="446">
        <v>0</v>
      </c>
      <c r="W183" s="279">
        <v>-100</v>
      </c>
      <c r="X183" s="465" t="s">
        <v>2304</v>
      </c>
    </row>
    <row r="184" spans="1:24">
      <c r="A184" s="284">
        <v>178</v>
      </c>
      <c r="B184" s="291" t="s">
        <v>2680</v>
      </c>
      <c r="C184" s="286" t="s">
        <v>2681</v>
      </c>
      <c r="D184" s="286" t="s">
        <v>2682</v>
      </c>
      <c r="E184" s="286" t="s">
        <v>2669</v>
      </c>
      <c r="F184" s="286"/>
      <c r="G184" s="286" t="s">
        <v>2302</v>
      </c>
      <c r="H184" s="460"/>
      <c r="I184" s="286" t="s">
        <v>1233</v>
      </c>
      <c r="J184" s="288">
        <v>1</v>
      </c>
      <c r="K184" s="286" t="s">
        <v>2303</v>
      </c>
      <c r="L184" s="290">
        <v>42735</v>
      </c>
      <c r="M184" s="290">
        <v>41244</v>
      </c>
      <c r="N184" s="292">
        <v>10</v>
      </c>
      <c r="O184" s="296"/>
      <c r="P184" s="285"/>
      <c r="Q184" s="296">
        <v>3478.59</v>
      </c>
      <c r="R184" s="296">
        <v>2348.07</v>
      </c>
      <c r="S184" s="296"/>
      <c r="T184" s="446">
        <v>0</v>
      </c>
      <c r="U184" s="446" t="s">
        <v>517</v>
      </c>
      <c r="V184" s="446">
        <v>0</v>
      </c>
      <c r="W184" s="279">
        <v>-100</v>
      </c>
      <c r="X184" s="465" t="s">
        <v>2304</v>
      </c>
    </row>
    <row r="185" spans="1:24">
      <c r="A185" s="284">
        <v>179</v>
      </c>
      <c r="B185" s="291" t="s">
        <v>2683</v>
      </c>
      <c r="C185" s="286" t="s">
        <v>2681</v>
      </c>
      <c r="D185" s="286" t="s">
        <v>2682</v>
      </c>
      <c r="E185" s="286" t="s">
        <v>2669</v>
      </c>
      <c r="F185" s="286"/>
      <c r="G185" s="286" t="s">
        <v>2302</v>
      </c>
      <c r="H185" s="460"/>
      <c r="I185" s="286" t="s">
        <v>1233</v>
      </c>
      <c r="J185" s="288">
        <v>1</v>
      </c>
      <c r="K185" s="286" t="s">
        <v>2303</v>
      </c>
      <c r="L185" s="290">
        <v>42735</v>
      </c>
      <c r="M185" s="290">
        <v>41244</v>
      </c>
      <c r="N185" s="292">
        <v>10</v>
      </c>
      <c r="O185" s="296"/>
      <c r="P185" s="285"/>
      <c r="Q185" s="296">
        <v>3478.59</v>
      </c>
      <c r="R185" s="296">
        <v>2348.07</v>
      </c>
      <c r="S185" s="296"/>
      <c r="T185" s="446">
        <v>0</v>
      </c>
      <c r="U185" s="446" t="s">
        <v>517</v>
      </c>
      <c r="V185" s="446">
        <v>0</v>
      </c>
      <c r="W185" s="279">
        <v>-100</v>
      </c>
      <c r="X185" s="465" t="s">
        <v>2304</v>
      </c>
    </row>
    <row r="186" spans="1:24">
      <c r="A186" s="284">
        <v>180</v>
      </c>
      <c r="B186" s="291" t="s">
        <v>2684</v>
      </c>
      <c r="C186" s="286" t="s">
        <v>2681</v>
      </c>
      <c r="D186" s="286" t="s">
        <v>2682</v>
      </c>
      <c r="E186" s="286" t="s">
        <v>2669</v>
      </c>
      <c r="F186" s="286"/>
      <c r="G186" s="286" t="s">
        <v>2302</v>
      </c>
      <c r="H186" s="460"/>
      <c r="I186" s="286" t="s">
        <v>1233</v>
      </c>
      <c r="J186" s="288">
        <v>1</v>
      </c>
      <c r="K186" s="286" t="s">
        <v>2303</v>
      </c>
      <c r="L186" s="290">
        <v>42735</v>
      </c>
      <c r="M186" s="290">
        <v>41244</v>
      </c>
      <c r="N186" s="292">
        <v>10</v>
      </c>
      <c r="O186" s="296"/>
      <c r="P186" s="285"/>
      <c r="Q186" s="296">
        <v>3478.59</v>
      </c>
      <c r="R186" s="296">
        <v>2348.07</v>
      </c>
      <c r="S186" s="296"/>
      <c r="T186" s="446">
        <v>0</v>
      </c>
      <c r="U186" s="446" t="s">
        <v>517</v>
      </c>
      <c r="V186" s="446">
        <v>0</v>
      </c>
      <c r="W186" s="279">
        <v>-100</v>
      </c>
      <c r="X186" s="465" t="s">
        <v>2304</v>
      </c>
    </row>
    <row r="187" spans="1:24">
      <c r="A187" s="284">
        <v>181</v>
      </c>
      <c r="B187" s="291" t="s">
        <v>2685</v>
      </c>
      <c r="C187" s="286" t="s">
        <v>2681</v>
      </c>
      <c r="D187" s="286" t="s">
        <v>2682</v>
      </c>
      <c r="E187" s="286" t="s">
        <v>2669</v>
      </c>
      <c r="F187" s="286"/>
      <c r="G187" s="286" t="s">
        <v>2302</v>
      </c>
      <c r="H187" s="460"/>
      <c r="I187" s="286" t="s">
        <v>1233</v>
      </c>
      <c r="J187" s="288">
        <v>1</v>
      </c>
      <c r="K187" s="286" t="s">
        <v>2303</v>
      </c>
      <c r="L187" s="290">
        <v>42735</v>
      </c>
      <c r="M187" s="290">
        <v>41244</v>
      </c>
      <c r="N187" s="292">
        <v>10</v>
      </c>
      <c r="O187" s="296"/>
      <c r="P187" s="285"/>
      <c r="Q187" s="296">
        <v>3478.59</v>
      </c>
      <c r="R187" s="296">
        <v>2348.07</v>
      </c>
      <c r="S187" s="296"/>
      <c r="T187" s="446">
        <v>0</v>
      </c>
      <c r="U187" s="446" t="s">
        <v>517</v>
      </c>
      <c r="V187" s="446">
        <v>0</v>
      </c>
      <c r="W187" s="279">
        <v>-100</v>
      </c>
      <c r="X187" s="465" t="s">
        <v>2304</v>
      </c>
    </row>
    <row r="188" spans="1:24">
      <c r="A188" s="284">
        <v>182</v>
      </c>
      <c r="B188" s="291" t="s">
        <v>2686</v>
      </c>
      <c r="C188" s="286" t="s">
        <v>2681</v>
      </c>
      <c r="D188" s="286" t="s">
        <v>2682</v>
      </c>
      <c r="E188" s="286" t="s">
        <v>2669</v>
      </c>
      <c r="F188" s="286"/>
      <c r="G188" s="286" t="s">
        <v>2302</v>
      </c>
      <c r="H188" s="460"/>
      <c r="I188" s="286" t="s">
        <v>1233</v>
      </c>
      <c r="J188" s="288">
        <v>1</v>
      </c>
      <c r="K188" s="286" t="s">
        <v>2303</v>
      </c>
      <c r="L188" s="290">
        <v>42735</v>
      </c>
      <c r="M188" s="290">
        <v>41244</v>
      </c>
      <c r="N188" s="292">
        <v>10</v>
      </c>
      <c r="O188" s="296"/>
      <c r="P188" s="285"/>
      <c r="Q188" s="296">
        <v>3478.58</v>
      </c>
      <c r="R188" s="296">
        <v>2348.06</v>
      </c>
      <c r="S188" s="296"/>
      <c r="T188" s="446">
        <v>0</v>
      </c>
      <c r="U188" s="446" t="s">
        <v>517</v>
      </c>
      <c r="V188" s="446">
        <v>0</v>
      </c>
      <c r="W188" s="279">
        <v>-100</v>
      </c>
      <c r="X188" s="465" t="s">
        <v>2304</v>
      </c>
    </row>
    <row r="189" spans="1:24">
      <c r="A189" s="284">
        <v>183</v>
      </c>
      <c r="B189" s="291" t="s">
        <v>2687</v>
      </c>
      <c r="C189" s="286" t="s">
        <v>2681</v>
      </c>
      <c r="D189" s="286" t="s">
        <v>2682</v>
      </c>
      <c r="E189" s="286" t="s">
        <v>2669</v>
      </c>
      <c r="F189" s="286"/>
      <c r="G189" s="286" t="s">
        <v>2302</v>
      </c>
      <c r="H189" s="460"/>
      <c r="I189" s="286" t="s">
        <v>1233</v>
      </c>
      <c r="J189" s="288">
        <v>1</v>
      </c>
      <c r="K189" s="286" t="s">
        <v>2303</v>
      </c>
      <c r="L189" s="290">
        <v>42735</v>
      </c>
      <c r="M189" s="290">
        <v>41244</v>
      </c>
      <c r="N189" s="292">
        <v>10</v>
      </c>
      <c r="O189" s="296"/>
      <c r="P189" s="285"/>
      <c r="Q189" s="296">
        <v>3478.58</v>
      </c>
      <c r="R189" s="296">
        <v>2348.06</v>
      </c>
      <c r="S189" s="296"/>
      <c r="T189" s="446">
        <v>0</v>
      </c>
      <c r="U189" s="446" t="s">
        <v>517</v>
      </c>
      <c r="V189" s="446">
        <v>0</v>
      </c>
      <c r="W189" s="279">
        <v>-100</v>
      </c>
      <c r="X189" s="465" t="s">
        <v>2304</v>
      </c>
    </row>
    <row r="190" spans="1:24">
      <c r="A190" s="284">
        <v>184</v>
      </c>
      <c r="B190" s="291" t="s">
        <v>2688</v>
      </c>
      <c r="C190" s="286" t="s">
        <v>2681</v>
      </c>
      <c r="D190" s="286" t="s">
        <v>2682</v>
      </c>
      <c r="E190" s="286" t="s">
        <v>2669</v>
      </c>
      <c r="F190" s="286"/>
      <c r="G190" s="286" t="s">
        <v>2302</v>
      </c>
      <c r="H190" s="460"/>
      <c r="I190" s="286" t="s">
        <v>1233</v>
      </c>
      <c r="J190" s="288">
        <v>1</v>
      </c>
      <c r="K190" s="286" t="s">
        <v>2303</v>
      </c>
      <c r="L190" s="290">
        <v>42735</v>
      </c>
      <c r="M190" s="290">
        <v>41244</v>
      </c>
      <c r="N190" s="292">
        <v>10</v>
      </c>
      <c r="O190" s="296"/>
      <c r="P190" s="285"/>
      <c r="Q190" s="296">
        <v>3478.58</v>
      </c>
      <c r="R190" s="296">
        <v>2348.06</v>
      </c>
      <c r="S190" s="296"/>
      <c r="T190" s="446">
        <v>0</v>
      </c>
      <c r="U190" s="446" t="s">
        <v>517</v>
      </c>
      <c r="V190" s="446">
        <v>0</v>
      </c>
      <c r="W190" s="279">
        <v>-100</v>
      </c>
      <c r="X190" s="465" t="s">
        <v>2304</v>
      </c>
    </row>
    <row r="191" spans="1:24">
      <c r="A191" s="284">
        <v>185</v>
      </c>
      <c r="B191" s="291" t="s">
        <v>2689</v>
      </c>
      <c r="C191" s="286" t="s">
        <v>2681</v>
      </c>
      <c r="D191" s="286" t="s">
        <v>2682</v>
      </c>
      <c r="E191" s="286" t="s">
        <v>2669</v>
      </c>
      <c r="F191" s="286"/>
      <c r="G191" s="286" t="s">
        <v>2302</v>
      </c>
      <c r="H191" s="460"/>
      <c r="I191" s="286" t="s">
        <v>1233</v>
      </c>
      <c r="J191" s="288">
        <v>1</v>
      </c>
      <c r="K191" s="286" t="s">
        <v>2303</v>
      </c>
      <c r="L191" s="290">
        <v>42735</v>
      </c>
      <c r="M191" s="290">
        <v>41244</v>
      </c>
      <c r="N191" s="292">
        <v>10</v>
      </c>
      <c r="O191" s="296"/>
      <c r="P191" s="285"/>
      <c r="Q191" s="296">
        <v>3478.58</v>
      </c>
      <c r="R191" s="296">
        <v>2348.06</v>
      </c>
      <c r="S191" s="296"/>
      <c r="T191" s="446">
        <v>0</v>
      </c>
      <c r="U191" s="446" t="s">
        <v>517</v>
      </c>
      <c r="V191" s="446">
        <v>0</v>
      </c>
      <c r="W191" s="279">
        <v>-100</v>
      </c>
      <c r="X191" s="465" t="s">
        <v>2304</v>
      </c>
    </row>
    <row r="192" spans="1:24">
      <c r="A192" s="284">
        <v>186</v>
      </c>
      <c r="B192" s="291" t="s">
        <v>2690</v>
      </c>
      <c r="C192" s="286" t="s">
        <v>2681</v>
      </c>
      <c r="D192" s="286" t="s">
        <v>2682</v>
      </c>
      <c r="E192" s="286" t="s">
        <v>2669</v>
      </c>
      <c r="F192" s="286"/>
      <c r="G192" s="286" t="s">
        <v>2302</v>
      </c>
      <c r="H192" s="460"/>
      <c r="I192" s="286" t="s">
        <v>1233</v>
      </c>
      <c r="J192" s="288">
        <v>1</v>
      </c>
      <c r="K192" s="286" t="s">
        <v>2303</v>
      </c>
      <c r="L192" s="290">
        <v>42735</v>
      </c>
      <c r="M192" s="290">
        <v>41244</v>
      </c>
      <c r="N192" s="292">
        <v>10</v>
      </c>
      <c r="O192" s="296"/>
      <c r="P192" s="285"/>
      <c r="Q192" s="296">
        <v>3478.58</v>
      </c>
      <c r="R192" s="296">
        <v>2348.06</v>
      </c>
      <c r="S192" s="296"/>
      <c r="T192" s="446">
        <v>0</v>
      </c>
      <c r="U192" s="446" t="s">
        <v>517</v>
      </c>
      <c r="V192" s="446">
        <v>0</v>
      </c>
      <c r="W192" s="279">
        <v>-100</v>
      </c>
      <c r="X192" s="465" t="s">
        <v>2304</v>
      </c>
    </row>
    <row r="193" spans="1:24">
      <c r="A193" s="284">
        <v>187</v>
      </c>
      <c r="B193" s="291" t="s">
        <v>2691</v>
      </c>
      <c r="C193" s="286" t="s">
        <v>2681</v>
      </c>
      <c r="D193" s="286" t="s">
        <v>2682</v>
      </c>
      <c r="E193" s="286" t="s">
        <v>2669</v>
      </c>
      <c r="F193" s="286"/>
      <c r="G193" s="286" t="s">
        <v>2302</v>
      </c>
      <c r="H193" s="460"/>
      <c r="I193" s="286" t="s">
        <v>1233</v>
      </c>
      <c r="J193" s="288">
        <v>1</v>
      </c>
      <c r="K193" s="286" t="s">
        <v>2303</v>
      </c>
      <c r="L193" s="290">
        <v>42735</v>
      </c>
      <c r="M193" s="290">
        <v>41244</v>
      </c>
      <c r="N193" s="292">
        <v>10</v>
      </c>
      <c r="O193" s="296"/>
      <c r="P193" s="285"/>
      <c r="Q193" s="296">
        <v>3478.58</v>
      </c>
      <c r="R193" s="296">
        <v>2348.06</v>
      </c>
      <c r="S193" s="296"/>
      <c r="T193" s="446">
        <v>0</v>
      </c>
      <c r="U193" s="446" t="s">
        <v>517</v>
      </c>
      <c r="V193" s="446">
        <v>0</v>
      </c>
      <c r="W193" s="279">
        <v>-100</v>
      </c>
      <c r="X193" s="465" t="s">
        <v>2304</v>
      </c>
    </row>
    <row r="194" spans="1:24">
      <c r="A194" s="284">
        <v>188</v>
      </c>
      <c r="B194" s="291" t="s">
        <v>2692</v>
      </c>
      <c r="C194" s="286" t="s">
        <v>2681</v>
      </c>
      <c r="D194" s="286" t="s">
        <v>2682</v>
      </c>
      <c r="E194" s="286" t="s">
        <v>2669</v>
      </c>
      <c r="F194" s="286"/>
      <c r="G194" s="286" t="s">
        <v>2302</v>
      </c>
      <c r="H194" s="460"/>
      <c r="I194" s="286" t="s">
        <v>1233</v>
      </c>
      <c r="J194" s="288">
        <v>1</v>
      </c>
      <c r="K194" s="286" t="s">
        <v>2303</v>
      </c>
      <c r="L194" s="290">
        <v>42735</v>
      </c>
      <c r="M194" s="290">
        <v>41244</v>
      </c>
      <c r="N194" s="292">
        <v>10</v>
      </c>
      <c r="O194" s="296"/>
      <c r="P194" s="285"/>
      <c r="Q194" s="296">
        <v>3478.58</v>
      </c>
      <c r="R194" s="296">
        <v>2348.06</v>
      </c>
      <c r="S194" s="296"/>
      <c r="T194" s="446">
        <v>0</v>
      </c>
      <c r="U194" s="446" t="s">
        <v>517</v>
      </c>
      <c r="V194" s="446">
        <v>0</v>
      </c>
      <c r="W194" s="279">
        <v>-100</v>
      </c>
      <c r="X194" s="465" t="s">
        <v>2304</v>
      </c>
    </row>
    <row r="195" spans="1:24">
      <c r="A195" s="284">
        <v>189</v>
      </c>
      <c r="B195" s="291" t="s">
        <v>2693</v>
      </c>
      <c r="C195" s="286" t="s">
        <v>2681</v>
      </c>
      <c r="D195" s="286" t="s">
        <v>2682</v>
      </c>
      <c r="E195" s="286" t="s">
        <v>2669</v>
      </c>
      <c r="F195" s="286"/>
      <c r="G195" s="286" t="s">
        <v>2302</v>
      </c>
      <c r="H195" s="460"/>
      <c r="I195" s="286" t="s">
        <v>1233</v>
      </c>
      <c r="J195" s="288">
        <v>1</v>
      </c>
      <c r="K195" s="286" t="s">
        <v>2303</v>
      </c>
      <c r="L195" s="290">
        <v>42735</v>
      </c>
      <c r="M195" s="290">
        <v>41244</v>
      </c>
      <c r="N195" s="292">
        <v>10</v>
      </c>
      <c r="O195" s="296"/>
      <c r="P195" s="285"/>
      <c r="Q195" s="296">
        <v>3478.58</v>
      </c>
      <c r="R195" s="296">
        <v>2348.06</v>
      </c>
      <c r="S195" s="296"/>
      <c r="T195" s="446">
        <v>0</v>
      </c>
      <c r="U195" s="446" t="s">
        <v>517</v>
      </c>
      <c r="V195" s="446">
        <v>0</v>
      </c>
      <c r="W195" s="279">
        <v>-100</v>
      </c>
      <c r="X195" s="465" t="s">
        <v>2304</v>
      </c>
    </row>
    <row r="196" spans="1:24">
      <c r="A196" s="284">
        <v>190</v>
      </c>
      <c r="B196" s="291" t="s">
        <v>2694</v>
      </c>
      <c r="C196" s="286" t="s">
        <v>2407</v>
      </c>
      <c r="D196" s="286" t="s">
        <v>2695</v>
      </c>
      <c r="E196" s="286"/>
      <c r="F196" s="286"/>
      <c r="G196" s="286" t="s">
        <v>2302</v>
      </c>
      <c r="H196" s="460"/>
      <c r="I196" s="286" t="s">
        <v>1233</v>
      </c>
      <c r="J196" s="288">
        <v>1</v>
      </c>
      <c r="K196" s="286" t="s">
        <v>2303</v>
      </c>
      <c r="L196" s="290">
        <v>42735</v>
      </c>
      <c r="M196" s="290">
        <v>41245</v>
      </c>
      <c r="N196" s="292">
        <v>10</v>
      </c>
      <c r="O196" s="296"/>
      <c r="P196" s="285"/>
      <c r="Q196" s="296">
        <v>13076.92</v>
      </c>
      <c r="R196" s="296">
        <v>8826.94</v>
      </c>
      <c r="S196" s="296"/>
      <c r="T196" s="446">
        <v>0</v>
      </c>
      <c r="U196" s="446" t="s">
        <v>517</v>
      </c>
      <c r="V196" s="446">
        <v>0</v>
      </c>
      <c r="W196" s="279">
        <v>-100</v>
      </c>
      <c r="X196" s="465" t="s">
        <v>2304</v>
      </c>
    </row>
    <row r="197" spans="1:24">
      <c r="A197" s="284">
        <v>191</v>
      </c>
      <c r="B197" s="291" t="s">
        <v>2696</v>
      </c>
      <c r="C197" s="286" t="s">
        <v>2407</v>
      </c>
      <c r="D197" s="286" t="s">
        <v>2697</v>
      </c>
      <c r="E197" s="286"/>
      <c r="F197" s="459" t="s">
        <v>2276</v>
      </c>
      <c r="G197" s="286" t="s">
        <v>2277</v>
      </c>
      <c r="H197" s="460" t="s">
        <v>2698</v>
      </c>
      <c r="I197" s="286" t="s">
        <v>1233</v>
      </c>
      <c r="J197" s="288">
        <v>1</v>
      </c>
      <c r="K197" s="286" t="s">
        <v>2344</v>
      </c>
      <c r="L197" s="290">
        <v>42735</v>
      </c>
      <c r="M197" s="290">
        <v>41246</v>
      </c>
      <c r="N197" s="292">
        <v>10</v>
      </c>
      <c r="O197" s="296"/>
      <c r="P197" s="285"/>
      <c r="Q197" s="296">
        <v>15213.68</v>
      </c>
      <c r="R197" s="296">
        <v>10269.26</v>
      </c>
      <c r="S197" s="296"/>
      <c r="T197" s="446">
        <v>1090</v>
      </c>
      <c r="U197" s="446" t="s">
        <v>517</v>
      </c>
      <c r="V197" s="446">
        <v>1090</v>
      </c>
      <c r="W197" s="279">
        <v>-89.385798002972</v>
      </c>
      <c r="X197" s="465" t="s">
        <v>2280</v>
      </c>
    </row>
    <row r="198" spans="1:24">
      <c r="A198" s="284">
        <v>192</v>
      </c>
      <c r="B198" s="291" t="s">
        <v>2699</v>
      </c>
      <c r="C198" s="286" t="s">
        <v>2700</v>
      </c>
      <c r="D198" s="286" t="s">
        <v>2701</v>
      </c>
      <c r="E198" s="286"/>
      <c r="F198" s="286" t="s">
        <v>2343</v>
      </c>
      <c r="G198" s="286" t="s">
        <v>2277</v>
      </c>
      <c r="H198" s="460">
        <v>0.05</v>
      </c>
      <c r="I198" s="286" t="s">
        <v>1231</v>
      </c>
      <c r="J198" s="288">
        <v>1</v>
      </c>
      <c r="K198" s="286" t="s">
        <v>2344</v>
      </c>
      <c r="L198" s="290">
        <v>42821</v>
      </c>
      <c r="M198" s="290">
        <v>42821</v>
      </c>
      <c r="N198" s="292">
        <v>10</v>
      </c>
      <c r="O198" s="296"/>
      <c r="P198" s="285"/>
      <c r="Q198" s="296">
        <v>4870</v>
      </c>
      <c r="R198" s="296">
        <v>3409.01</v>
      </c>
      <c r="S198" s="296"/>
      <c r="T198" s="446">
        <v>500</v>
      </c>
      <c r="U198" s="446" t="s">
        <v>517</v>
      </c>
      <c r="V198" s="446">
        <v>500</v>
      </c>
      <c r="W198" s="279">
        <v>-85.3329852361829</v>
      </c>
      <c r="X198" s="465" t="s">
        <v>2280</v>
      </c>
    </row>
    <row r="199" spans="1:24">
      <c r="A199" s="284">
        <v>193</v>
      </c>
      <c r="B199" s="291" t="s">
        <v>2702</v>
      </c>
      <c r="C199" s="286" t="s">
        <v>2703</v>
      </c>
      <c r="D199" s="286" t="s">
        <v>2704</v>
      </c>
      <c r="E199" s="286"/>
      <c r="F199" s="286"/>
      <c r="G199" s="286" t="s">
        <v>2302</v>
      </c>
      <c r="H199" s="460"/>
      <c r="I199" s="286" t="s">
        <v>1233</v>
      </c>
      <c r="J199" s="288">
        <v>1</v>
      </c>
      <c r="K199" s="286" t="s">
        <v>2303</v>
      </c>
      <c r="L199" s="290">
        <v>43069</v>
      </c>
      <c r="M199" s="290">
        <v>43069</v>
      </c>
      <c r="N199" s="292">
        <v>10</v>
      </c>
      <c r="O199" s="296"/>
      <c r="P199" s="285"/>
      <c r="Q199" s="296">
        <v>7264.96</v>
      </c>
      <c r="R199" s="296">
        <v>5569.82</v>
      </c>
      <c r="S199" s="296"/>
      <c r="T199" s="446">
        <v>0</v>
      </c>
      <c r="U199" s="446" t="s">
        <v>517</v>
      </c>
      <c r="V199" s="446">
        <v>0</v>
      </c>
      <c r="W199" s="279">
        <v>-100</v>
      </c>
      <c r="X199" s="465" t="s">
        <v>2304</v>
      </c>
    </row>
    <row r="200" spans="1:24">
      <c r="A200" s="284">
        <v>194</v>
      </c>
      <c r="B200" s="291" t="s">
        <v>2705</v>
      </c>
      <c r="C200" s="286" t="s">
        <v>2706</v>
      </c>
      <c r="D200" s="286" t="s">
        <v>2707</v>
      </c>
      <c r="E200" s="286" t="s">
        <v>2588</v>
      </c>
      <c r="F200" s="286"/>
      <c r="G200" s="286" t="s">
        <v>2302</v>
      </c>
      <c r="H200" s="460"/>
      <c r="I200" s="286" t="s">
        <v>1233</v>
      </c>
      <c r="J200" s="288">
        <v>1</v>
      </c>
      <c r="K200" s="286" t="s">
        <v>2303</v>
      </c>
      <c r="L200" s="290">
        <v>43131</v>
      </c>
      <c r="M200" s="290">
        <v>43131</v>
      </c>
      <c r="N200" s="292">
        <v>10</v>
      </c>
      <c r="O200" s="296"/>
      <c r="P200" s="285"/>
      <c r="Q200" s="296">
        <v>6752.14</v>
      </c>
      <c r="R200" s="296">
        <v>5289.18</v>
      </c>
      <c r="S200" s="296"/>
      <c r="T200" s="446">
        <v>0</v>
      </c>
      <c r="U200" s="446" t="s">
        <v>517</v>
      </c>
      <c r="V200" s="446">
        <v>0</v>
      </c>
      <c r="W200" s="279">
        <v>-100</v>
      </c>
      <c r="X200" s="465" t="s">
        <v>2304</v>
      </c>
    </row>
    <row r="201" spans="1:24">
      <c r="A201" s="284">
        <v>195</v>
      </c>
      <c r="B201" s="291" t="s">
        <v>2708</v>
      </c>
      <c r="C201" s="286" t="s">
        <v>2527</v>
      </c>
      <c r="D201" s="286" t="s">
        <v>2709</v>
      </c>
      <c r="E201" s="286" t="s">
        <v>2588</v>
      </c>
      <c r="F201" s="459" t="s">
        <v>2506</v>
      </c>
      <c r="G201" s="286" t="s">
        <v>2277</v>
      </c>
      <c r="H201" s="460">
        <v>0.2</v>
      </c>
      <c r="I201" s="286" t="s">
        <v>1231</v>
      </c>
      <c r="J201" s="288">
        <v>1</v>
      </c>
      <c r="K201" s="286" t="s">
        <v>2298</v>
      </c>
      <c r="L201" s="290">
        <v>43131</v>
      </c>
      <c r="M201" s="290">
        <v>43131</v>
      </c>
      <c r="N201" s="292">
        <v>10</v>
      </c>
      <c r="O201" s="296"/>
      <c r="P201" s="285"/>
      <c r="Q201" s="296">
        <v>2564.1</v>
      </c>
      <c r="R201" s="296">
        <v>2008.54</v>
      </c>
      <c r="S201" s="296"/>
      <c r="T201" s="446">
        <v>340</v>
      </c>
      <c r="U201" s="446" t="s">
        <v>517</v>
      </c>
      <c r="V201" s="446">
        <v>340</v>
      </c>
      <c r="W201" s="279">
        <v>-83.0722813585988</v>
      </c>
      <c r="X201" s="465" t="s">
        <v>2280</v>
      </c>
    </row>
    <row r="202" spans="1:24">
      <c r="A202" s="284">
        <v>196</v>
      </c>
      <c r="B202" s="291" t="s">
        <v>2710</v>
      </c>
      <c r="C202" s="286" t="s">
        <v>2527</v>
      </c>
      <c r="D202" s="286" t="s">
        <v>2709</v>
      </c>
      <c r="E202" s="286" t="s">
        <v>2588</v>
      </c>
      <c r="F202" s="459" t="s">
        <v>2506</v>
      </c>
      <c r="G202" s="286" t="s">
        <v>2277</v>
      </c>
      <c r="H202" s="460">
        <v>0.2</v>
      </c>
      <c r="I202" s="286" t="s">
        <v>1231</v>
      </c>
      <c r="J202" s="288">
        <v>1</v>
      </c>
      <c r="K202" s="286" t="s">
        <v>2298</v>
      </c>
      <c r="L202" s="290">
        <v>43131</v>
      </c>
      <c r="M202" s="290">
        <v>43131</v>
      </c>
      <c r="N202" s="292">
        <v>10</v>
      </c>
      <c r="O202" s="296"/>
      <c r="P202" s="285"/>
      <c r="Q202" s="296">
        <v>2564.1</v>
      </c>
      <c r="R202" s="296">
        <v>2008.54</v>
      </c>
      <c r="S202" s="296"/>
      <c r="T202" s="446">
        <v>340</v>
      </c>
      <c r="U202" s="446" t="s">
        <v>517</v>
      </c>
      <c r="V202" s="446">
        <v>340</v>
      </c>
      <c r="W202" s="279">
        <v>-83.0722813585988</v>
      </c>
      <c r="X202" s="465" t="s">
        <v>2280</v>
      </c>
    </row>
    <row r="203" spans="1:24">
      <c r="A203" s="284">
        <v>197</v>
      </c>
      <c r="B203" s="291" t="s">
        <v>2711</v>
      </c>
      <c r="C203" s="286" t="s">
        <v>2706</v>
      </c>
      <c r="D203" s="286" t="s">
        <v>2707</v>
      </c>
      <c r="E203" s="286" t="s">
        <v>2588</v>
      </c>
      <c r="F203" s="459" t="s">
        <v>2445</v>
      </c>
      <c r="G203" s="286" t="s">
        <v>2277</v>
      </c>
      <c r="H203" s="460">
        <v>0.2</v>
      </c>
      <c r="I203" s="286" t="s">
        <v>1233</v>
      </c>
      <c r="J203" s="288">
        <v>1</v>
      </c>
      <c r="K203" s="286" t="s">
        <v>2298</v>
      </c>
      <c r="L203" s="290">
        <v>43131</v>
      </c>
      <c r="M203" s="290">
        <v>43131</v>
      </c>
      <c r="N203" s="292">
        <v>10</v>
      </c>
      <c r="O203" s="296"/>
      <c r="P203" s="285"/>
      <c r="Q203" s="296">
        <v>6752.14</v>
      </c>
      <c r="R203" s="296">
        <v>5289.18</v>
      </c>
      <c r="S203" s="296"/>
      <c r="T203" s="446">
        <v>800</v>
      </c>
      <c r="U203" s="446" t="s">
        <v>517</v>
      </c>
      <c r="V203" s="446">
        <v>800</v>
      </c>
      <c r="W203" s="279">
        <v>-84.8747821023297</v>
      </c>
      <c r="X203" s="465" t="s">
        <v>2280</v>
      </c>
    </row>
    <row r="204" spans="1:24">
      <c r="A204" s="284">
        <v>198</v>
      </c>
      <c r="B204" s="291" t="s">
        <v>2712</v>
      </c>
      <c r="C204" s="286" t="s">
        <v>2713</v>
      </c>
      <c r="D204" s="286" t="s">
        <v>2714</v>
      </c>
      <c r="E204" s="286"/>
      <c r="F204" s="286"/>
      <c r="G204" s="286" t="s">
        <v>2302</v>
      </c>
      <c r="H204" s="460"/>
      <c r="I204" s="286" t="s">
        <v>1233</v>
      </c>
      <c r="J204" s="288">
        <v>1</v>
      </c>
      <c r="K204" s="286" t="s">
        <v>2303</v>
      </c>
      <c r="L204" s="290">
        <v>43131</v>
      </c>
      <c r="M204" s="290">
        <v>43131</v>
      </c>
      <c r="N204" s="292">
        <v>10</v>
      </c>
      <c r="O204" s="296"/>
      <c r="P204" s="285"/>
      <c r="Q204" s="296">
        <v>28556.41</v>
      </c>
      <c r="R204" s="296">
        <v>22369.19</v>
      </c>
      <c r="S204" s="296"/>
      <c r="T204" s="446">
        <v>0</v>
      </c>
      <c r="U204" s="446" t="s">
        <v>517</v>
      </c>
      <c r="V204" s="446">
        <v>0</v>
      </c>
      <c r="W204" s="279">
        <v>-100</v>
      </c>
      <c r="X204" s="465" t="s">
        <v>2304</v>
      </c>
    </row>
    <row r="205" spans="1:24">
      <c r="A205" s="284">
        <v>199</v>
      </c>
      <c r="B205" s="291" t="s">
        <v>2715</v>
      </c>
      <c r="C205" s="286" t="s">
        <v>2407</v>
      </c>
      <c r="D205" s="286" t="s">
        <v>2716</v>
      </c>
      <c r="E205" s="286"/>
      <c r="F205" s="286"/>
      <c r="G205" s="286" t="s">
        <v>2302</v>
      </c>
      <c r="H205" s="460"/>
      <c r="I205" s="286" t="s">
        <v>1233</v>
      </c>
      <c r="J205" s="288">
        <v>1</v>
      </c>
      <c r="K205" s="286" t="s">
        <v>2303</v>
      </c>
      <c r="L205" s="290">
        <v>43131</v>
      </c>
      <c r="M205" s="290">
        <v>43131</v>
      </c>
      <c r="N205" s="292">
        <v>10</v>
      </c>
      <c r="O205" s="296"/>
      <c r="P205" s="285"/>
      <c r="Q205" s="296">
        <v>3376.07</v>
      </c>
      <c r="R205" s="296">
        <v>2644.61</v>
      </c>
      <c r="S205" s="296"/>
      <c r="T205" s="446">
        <v>0</v>
      </c>
      <c r="U205" s="446" t="s">
        <v>517</v>
      </c>
      <c r="V205" s="446">
        <v>0</v>
      </c>
      <c r="W205" s="279">
        <v>-100</v>
      </c>
      <c r="X205" s="465" t="s">
        <v>2304</v>
      </c>
    </row>
    <row r="206" spans="1:24">
      <c r="A206" s="284">
        <v>200</v>
      </c>
      <c r="B206" s="291" t="s">
        <v>2717</v>
      </c>
      <c r="C206" s="286" t="s">
        <v>2407</v>
      </c>
      <c r="D206" s="286" t="s">
        <v>2716</v>
      </c>
      <c r="E206" s="286"/>
      <c r="F206" s="286"/>
      <c r="G206" s="286" t="s">
        <v>2302</v>
      </c>
      <c r="H206" s="460"/>
      <c r="I206" s="286" t="s">
        <v>1233</v>
      </c>
      <c r="J206" s="288">
        <v>1</v>
      </c>
      <c r="K206" s="286" t="s">
        <v>2303</v>
      </c>
      <c r="L206" s="290">
        <v>43131</v>
      </c>
      <c r="M206" s="290">
        <v>43131</v>
      </c>
      <c r="N206" s="292">
        <v>10</v>
      </c>
      <c r="O206" s="296"/>
      <c r="P206" s="285"/>
      <c r="Q206" s="296">
        <v>3376.07</v>
      </c>
      <c r="R206" s="296">
        <v>2644.61</v>
      </c>
      <c r="S206" s="296"/>
      <c r="T206" s="446">
        <v>0</v>
      </c>
      <c r="U206" s="446" t="s">
        <v>517</v>
      </c>
      <c r="V206" s="446">
        <v>0</v>
      </c>
      <c r="W206" s="279">
        <v>-100</v>
      </c>
      <c r="X206" s="465" t="s">
        <v>2304</v>
      </c>
    </row>
    <row r="207" spans="1:24">
      <c r="A207" s="284">
        <v>201</v>
      </c>
      <c r="B207" s="291" t="s">
        <v>2718</v>
      </c>
      <c r="C207" s="286" t="s">
        <v>2407</v>
      </c>
      <c r="D207" s="286" t="s">
        <v>2719</v>
      </c>
      <c r="E207" s="286"/>
      <c r="F207" s="286"/>
      <c r="G207" s="286" t="s">
        <v>2302</v>
      </c>
      <c r="H207" s="460"/>
      <c r="I207" s="286" t="s">
        <v>1233</v>
      </c>
      <c r="J207" s="288">
        <v>1</v>
      </c>
      <c r="K207" s="286" t="s">
        <v>2303</v>
      </c>
      <c r="L207" s="290">
        <v>43131</v>
      </c>
      <c r="M207" s="290">
        <v>43131</v>
      </c>
      <c r="N207" s="292">
        <v>10</v>
      </c>
      <c r="O207" s="296"/>
      <c r="P207" s="285"/>
      <c r="Q207" s="296">
        <v>3376.07</v>
      </c>
      <c r="R207" s="296">
        <v>2644.61</v>
      </c>
      <c r="S207" s="296"/>
      <c r="T207" s="446">
        <v>0</v>
      </c>
      <c r="U207" s="446" t="s">
        <v>517</v>
      </c>
      <c r="V207" s="446">
        <v>0</v>
      </c>
      <c r="W207" s="279">
        <v>-100</v>
      </c>
      <c r="X207" s="465" t="s">
        <v>2304</v>
      </c>
    </row>
    <row r="208" spans="1:24">
      <c r="A208" s="284">
        <v>202</v>
      </c>
      <c r="B208" s="291" t="s">
        <v>2720</v>
      </c>
      <c r="C208" s="286" t="s">
        <v>2407</v>
      </c>
      <c r="D208" s="286" t="s">
        <v>2719</v>
      </c>
      <c r="E208" s="286"/>
      <c r="F208" s="286"/>
      <c r="G208" s="286" t="s">
        <v>2302</v>
      </c>
      <c r="H208" s="460"/>
      <c r="I208" s="286" t="s">
        <v>1233</v>
      </c>
      <c r="J208" s="288">
        <v>1</v>
      </c>
      <c r="K208" s="286" t="s">
        <v>2303</v>
      </c>
      <c r="L208" s="290">
        <v>43131</v>
      </c>
      <c r="M208" s="290">
        <v>43131</v>
      </c>
      <c r="N208" s="292">
        <v>10</v>
      </c>
      <c r="O208" s="296"/>
      <c r="P208" s="285"/>
      <c r="Q208" s="296">
        <v>3376.07</v>
      </c>
      <c r="R208" s="296">
        <v>2644.61</v>
      </c>
      <c r="S208" s="296"/>
      <c r="T208" s="446">
        <v>0</v>
      </c>
      <c r="U208" s="446" t="s">
        <v>517</v>
      </c>
      <c r="V208" s="446">
        <v>0</v>
      </c>
      <c r="W208" s="279">
        <v>-100</v>
      </c>
      <c r="X208" s="465" t="s">
        <v>2304</v>
      </c>
    </row>
    <row r="209" spans="1:24">
      <c r="A209" s="284">
        <v>203</v>
      </c>
      <c r="B209" s="291" t="s">
        <v>2721</v>
      </c>
      <c r="C209" s="286" t="s">
        <v>2722</v>
      </c>
      <c r="D209" s="286" t="s">
        <v>2723</v>
      </c>
      <c r="E209" s="286"/>
      <c r="F209" s="286"/>
      <c r="G209" s="286" t="s">
        <v>2302</v>
      </c>
      <c r="H209" s="460"/>
      <c r="I209" s="286" t="s">
        <v>1233</v>
      </c>
      <c r="J209" s="288">
        <v>1</v>
      </c>
      <c r="K209" s="286" t="s">
        <v>2303</v>
      </c>
      <c r="L209" s="290">
        <v>43131</v>
      </c>
      <c r="M209" s="290">
        <v>43131</v>
      </c>
      <c r="N209" s="292">
        <v>10</v>
      </c>
      <c r="O209" s="296"/>
      <c r="P209" s="285"/>
      <c r="Q209" s="296">
        <v>32478.63</v>
      </c>
      <c r="R209" s="296">
        <v>25441.59</v>
      </c>
      <c r="S209" s="296"/>
      <c r="T209" s="446">
        <v>0</v>
      </c>
      <c r="U209" s="446" t="s">
        <v>517</v>
      </c>
      <c r="V209" s="446">
        <v>0</v>
      </c>
      <c r="W209" s="279">
        <v>-100</v>
      </c>
      <c r="X209" s="465" t="s">
        <v>2304</v>
      </c>
    </row>
    <row r="210" spans="1:24">
      <c r="A210" s="284">
        <v>204</v>
      </c>
      <c r="B210" s="291" t="s">
        <v>2724</v>
      </c>
      <c r="C210" s="286" t="s">
        <v>2725</v>
      </c>
      <c r="D210" s="286" t="s">
        <v>2726</v>
      </c>
      <c r="E210" s="286"/>
      <c r="F210" s="286"/>
      <c r="G210" s="286" t="s">
        <v>2302</v>
      </c>
      <c r="H210" s="460"/>
      <c r="I210" s="286" t="s">
        <v>1231</v>
      </c>
      <c r="J210" s="288">
        <v>1</v>
      </c>
      <c r="K210" s="286" t="s">
        <v>2303</v>
      </c>
      <c r="L210" s="290">
        <v>43190</v>
      </c>
      <c r="M210" s="290">
        <v>43190</v>
      </c>
      <c r="N210" s="292">
        <v>10</v>
      </c>
      <c r="O210" s="296"/>
      <c r="P210" s="285"/>
      <c r="Q210" s="296">
        <v>4529.91</v>
      </c>
      <c r="R210" s="296">
        <v>3623.93</v>
      </c>
      <c r="S210" s="296"/>
      <c r="T210" s="446">
        <v>0</v>
      </c>
      <c r="U210" s="446" t="s">
        <v>517</v>
      </c>
      <c r="V210" s="446">
        <v>0</v>
      </c>
      <c r="W210" s="279">
        <v>-100</v>
      </c>
      <c r="X210" s="465" t="s">
        <v>2304</v>
      </c>
    </row>
    <row r="211" spans="1:24">
      <c r="A211" s="284">
        <v>205</v>
      </c>
      <c r="B211" s="291" t="s">
        <v>2727</v>
      </c>
      <c r="C211" s="286" t="s">
        <v>2725</v>
      </c>
      <c r="D211" s="286" t="s">
        <v>2726</v>
      </c>
      <c r="E211" s="286"/>
      <c r="F211" s="286"/>
      <c r="G211" s="286" t="s">
        <v>2302</v>
      </c>
      <c r="H211" s="460"/>
      <c r="I211" s="286" t="s">
        <v>1231</v>
      </c>
      <c r="J211" s="288">
        <v>1</v>
      </c>
      <c r="K211" s="286" t="s">
        <v>2303</v>
      </c>
      <c r="L211" s="290">
        <v>43190</v>
      </c>
      <c r="M211" s="290">
        <v>43190</v>
      </c>
      <c r="N211" s="292">
        <v>10</v>
      </c>
      <c r="O211" s="296"/>
      <c r="P211" s="285"/>
      <c r="Q211" s="296">
        <v>4529.92</v>
      </c>
      <c r="R211" s="296">
        <v>3623.94</v>
      </c>
      <c r="S211" s="296"/>
      <c r="T211" s="446">
        <v>0</v>
      </c>
      <c r="U211" s="446" t="s">
        <v>517</v>
      </c>
      <c r="V211" s="446">
        <v>0</v>
      </c>
      <c r="W211" s="279">
        <v>-100</v>
      </c>
      <c r="X211" s="465" t="s">
        <v>2304</v>
      </c>
    </row>
    <row r="212" spans="1:24">
      <c r="A212" s="284">
        <v>206</v>
      </c>
      <c r="B212" s="291" t="s">
        <v>2728</v>
      </c>
      <c r="C212" s="286" t="s">
        <v>2314</v>
      </c>
      <c r="D212" s="286" t="s">
        <v>2315</v>
      </c>
      <c r="E212" s="286" t="s">
        <v>2316</v>
      </c>
      <c r="F212" s="286"/>
      <c r="G212" s="286" t="s">
        <v>2302</v>
      </c>
      <c r="H212" s="460"/>
      <c r="I212" s="286" t="s">
        <v>1233</v>
      </c>
      <c r="J212" s="288">
        <v>1</v>
      </c>
      <c r="K212" s="286" t="s">
        <v>2303</v>
      </c>
      <c r="L212" s="290">
        <v>43190</v>
      </c>
      <c r="M212" s="290">
        <v>43190</v>
      </c>
      <c r="N212" s="292">
        <v>10</v>
      </c>
      <c r="O212" s="296"/>
      <c r="P212" s="285"/>
      <c r="Q212" s="296">
        <v>27764.57</v>
      </c>
      <c r="R212" s="296">
        <v>22211.67</v>
      </c>
      <c r="S212" s="296"/>
      <c r="T212" s="446">
        <v>0</v>
      </c>
      <c r="U212" s="446" t="s">
        <v>517</v>
      </c>
      <c r="V212" s="446">
        <v>0</v>
      </c>
      <c r="W212" s="279">
        <v>-100</v>
      </c>
      <c r="X212" s="465" t="s">
        <v>2304</v>
      </c>
    </row>
    <row r="213" spans="1:24">
      <c r="A213" s="284">
        <v>207</v>
      </c>
      <c r="B213" s="291" t="s">
        <v>2729</v>
      </c>
      <c r="C213" s="286" t="s">
        <v>2407</v>
      </c>
      <c r="D213" s="286" t="s">
        <v>2730</v>
      </c>
      <c r="E213" s="286"/>
      <c r="F213" s="459" t="s">
        <v>2639</v>
      </c>
      <c r="G213" s="286" t="s">
        <v>2277</v>
      </c>
      <c r="H213" s="460" t="s">
        <v>2731</v>
      </c>
      <c r="I213" s="286" t="s">
        <v>1233</v>
      </c>
      <c r="J213" s="288">
        <v>2</v>
      </c>
      <c r="K213" s="286" t="s">
        <v>2599</v>
      </c>
      <c r="L213" s="290">
        <v>43307</v>
      </c>
      <c r="M213" s="290">
        <v>43307</v>
      </c>
      <c r="N213" s="292">
        <v>10</v>
      </c>
      <c r="O213" s="296"/>
      <c r="P213" s="285"/>
      <c r="Q213" s="296">
        <v>10598.29</v>
      </c>
      <c r="R213" s="296">
        <v>8831.92</v>
      </c>
      <c r="S213" s="296"/>
      <c r="T213" s="446">
        <v>2000</v>
      </c>
      <c r="U213" s="446" t="s">
        <v>517</v>
      </c>
      <c r="V213" s="446">
        <v>2000</v>
      </c>
      <c r="W213" s="279">
        <v>-77.3548673448129</v>
      </c>
      <c r="X213" s="465" t="s">
        <v>2280</v>
      </c>
    </row>
    <row r="214" spans="1:24">
      <c r="A214" s="284">
        <v>208</v>
      </c>
      <c r="B214" s="291" t="s">
        <v>2732</v>
      </c>
      <c r="C214" s="286" t="s">
        <v>2733</v>
      </c>
      <c r="D214" s="286" t="s">
        <v>2734</v>
      </c>
      <c r="E214" s="286" t="s">
        <v>2735</v>
      </c>
      <c r="F214" s="286" t="s">
        <v>2343</v>
      </c>
      <c r="G214" s="286" t="s">
        <v>2277</v>
      </c>
      <c r="H214" s="460">
        <v>12</v>
      </c>
      <c r="I214" s="286" t="s">
        <v>1598</v>
      </c>
      <c r="J214" s="288">
        <v>1</v>
      </c>
      <c r="K214" s="286"/>
      <c r="L214" s="290">
        <v>41790</v>
      </c>
      <c r="M214" s="290">
        <v>39234</v>
      </c>
      <c r="N214" s="292">
        <v>4</v>
      </c>
      <c r="O214" s="296"/>
      <c r="P214" s="285"/>
      <c r="Q214" s="296">
        <v>243600</v>
      </c>
      <c r="R214" s="296">
        <v>0</v>
      </c>
      <c r="S214" s="296"/>
      <c r="T214" s="446">
        <v>30000</v>
      </c>
      <c r="U214" s="446" t="s">
        <v>517</v>
      </c>
      <c r="V214" s="446">
        <v>30000</v>
      </c>
      <c r="W214" s="279" t="s">
        <v>517</v>
      </c>
      <c r="X214" s="465" t="s">
        <v>2736</v>
      </c>
    </row>
    <row r="215" spans="1:24">
      <c r="A215" s="284">
        <v>209</v>
      </c>
      <c r="B215" s="291" t="s">
        <v>2737</v>
      </c>
      <c r="C215" s="286" t="s">
        <v>2738</v>
      </c>
      <c r="D215" s="286" t="s">
        <v>2739</v>
      </c>
      <c r="E215" s="286" t="s">
        <v>2740</v>
      </c>
      <c r="F215" s="286"/>
      <c r="G215" s="286" t="s">
        <v>2741</v>
      </c>
      <c r="H215" s="460"/>
      <c r="I215" s="286" t="s">
        <v>1598</v>
      </c>
      <c r="J215" s="288">
        <v>1</v>
      </c>
      <c r="K215" s="286"/>
      <c r="L215" s="290">
        <v>41790</v>
      </c>
      <c r="M215" s="290">
        <v>39234</v>
      </c>
      <c r="N215" s="292">
        <v>4</v>
      </c>
      <c r="O215" s="296"/>
      <c r="P215" s="285"/>
      <c r="Q215" s="296">
        <v>217500</v>
      </c>
      <c r="R215" s="296">
        <v>0</v>
      </c>
      <c r="S215" s="296"/>
      <c r="T215" s="446">
        <v>56000</v>
      </c>
      <c r="U215" s="446" t="s">
        <v>517</v>
      </c>
      <c r="V215" s="446">
        <v>56000</v>
      </c>
      <c r="W215" s="279" t="s">
        <v>517</v>
      </c>
      <c r="X215" s="349" t="s">
        <v>2742</v>
      </c>
    </row>
    <row r="216" spans="1:24">
      <c r="A216" s="284">
        <v>210</v>
      </c>
      <c r="B216" s="291" t="s">
        <v>2743</v>
      </c>
      <c r="C216" s="286" t="s">
        <v>2744</v>
      </c>
      <c r="D216" s="286" t="s">
        <v>2745</v>
      </c>
      <c r="E216" s="286" t="s">
        <v>2746</v>
      </c>
      <c r="F216" s="286"/>
      <c r="G216" s="286" t="s">
        <v>2741</v>
      </c>
      <c r="H216" s="460"/>
      <c r="I216" s="286" t="s">
        <v>1598</v>
      </c>
      <c r="J216" s="288">
        <v>1</v>
      </c>
      <c r="K216" s="286"/>
      <c r="L216" s="290">
        <v>41790</v>
      </c>
      <c r="M216" s="290">
        <v>39234</v>
      </c>
      <c r="N216" s="292">
        <v>4</v>
      </c>
      <c r="O216" s="296"/>
      <c r="P216" s="285"/>
      <c r="Q216" s="296">
        <v>217500</v>
      </c>
      <c r="R216" s="296">
        <v>0</v>
      </c>
      <c r="S216" s="296"/>
      <c r="T216" s="446">
        <v>80000</v>
      </c>
      <c r="U216" s="446" t="s">
        <v>517</v>
      </c>
      <c r="V216" s="446">
        <v>80000</v>
      </c>
      <c r="W216" s="279" t="s">
        <v>517</v>
      </c>
      <c r="X216" s="349" t="s">
        <v>2742</v>
      </c>
    </row>
    <row r="217" spans="1:24">
      <c r="A217" s="284">
        <v>211</v>
      </c>
      <c r="B217" s="291" t="s">
        <v>2747</v>
      </c>
      <c r="C217" s="286" t="s">
        <v>2738</v>
      </c>
      <c r="D217" s="286" t="s">
        <v>2748</v>
      </c>
      <c r="E217" s="286" t="s">
        <v>2740</v>
      </c>
      <c r="F217" s="286" t="s">
        <v>2343</v>
      </c>
      <c r="G217" s="286" t="s">
        <v>2277</v>
      </c>
      <c r="H217" s="460">
        <v>12</v>
      </c>
      <c r="I217" s="286" t="s">
        <v>1598</v>
      </c>
      <c r="J217" s="288">
        <v>1</v>
      </c>
      <c r="K217" s="286"/>
      <c r="L217" s="290">
        <v>41790</v>
      </c>
      <c r="M217" s="290">
        <v>39234</v>
      </c>
      <c r="N217" s="292">
        <v>4</v>
      </c>
      <c r="O217" s="296"/>
      <c r="P217" s="285"/>
      <c r="Q217" s="296">
        <v>217500</v>
      </c>
      <c r="R217" s="296">
        <v>0</v>
      </c>
      <c r="S217" s="296"/>
      <c r="T217" s="446">
        <v>30000</v>
      </c>
      <c r="U217" s="446" t="s">
        <v>517</v>
      </c>
      <c r="V217" s="446">
        <v>30000</v>
      </c>
      <c r="W217" s="279" t="s">
        <v>517</v>
      </c>
      <c r="X217" s="465" t="s">
        <v>2736</v>
      </c>
    </row>
    <row r="218" spans="1:24">
      <c r="A218" s="284">
        <v>212</v>
      </c>
      <c r="B218" s="291" t="s">
        <v>2749</v>
      </c>
      <c r="C218" s="286" t="s">
        <v>2744</v>
      </c>
      <c r="D218" s="286" t="s">
        <v>2750</v>
      </c>
      <c r="E218" s="286" t="s">
        <v>2746</v>
      </c>
      <c r="F218" s="286"/>
      <c r="G218" s="286" t="s">
        <v>2751</v>
      </c>
      <c r="H218" s="460"/>
      <c r="I218" s="286" t="s">
        <v>1598</v>
      </c>
      <c r="J218" s="288">
        <v>1</v>
      </c>
      <c r="K218" s="286"/>
      <c r="L218" s="290">
        <v>41790</v>
      </c>
      <c r="M218" s="290">
        <v>39234</v>
      </c>
      <c r="N218" s="292">
        <v>4</v>
      </c>
      <c r="O218" s="296"/>
      <c r="P218" s="285"/>
      <c r="Q218" s="296">
        <v>217500</v>
      </c>
      <c r="R218" s="296">
        <v>0</v>
      </c>
      <c r="S218" s="296"/>
      <c r="T218" s="446">
        <v>0</v>
      </c>
      <c r="U218" s="446" t="s">
        <v>517</v>
      </c>
      <c r="V218" s="446">
        <v>0</v>
      </c>
      <c r="W218" s="279" t="s">
        <v>517</v>
      </c>
      <c r="X218" s="465"/>
    </row>
    <row r="219" spans="1:24">
      <c r="A219" s="284">
        <v>213</v>
      </c>
      <c r="B219" s="291" t="s">
        <v>2752</v>
      </c>
      <c r="C219" s="286" t="s">
        <v>2753</v>
      </c>
      <c r="D219" s="286" t="s">
        <v>2754</v>
      </c>
      <c r="E219" s="286" t="s">
        <v>2755</v>
      </c>
      <c r="F219" s="286" t="s">
        <v>2343</v>
      </c>
      <c r="G219" s="286" t="s">
        <v>2277</v>
      </c>
      <c r="H219" s="460">
        <v>11</v>
      </c>
      <c r="I219" s="286" t="s">
        <v>1598</v>
      </c>
      <c r="J219" s="288">
        <v>1</v>
      </c>
      <c r="K219" s="286"/>
      <c r="L219" s="290">
        <v>41790</v>
      </c>
      <c r="M219" s="290">
        <v>39569</v>
      </c>
      <c r="N219" s="292">
        <v>4</v>
      </c>
      <c r="O219" s="296"/>
      <c r="P219" s="285"/>
      <c r="Q219" s="296">
        <v>299865.72</v>
      </c>
      <c r="R219" s="296">
        <v>0</v>
      </c>
      <c r="S219" s="296"/>
      <c r="T219" s="446">
        <v>20000</v>
      </c>
      <c r="U219" s="446" t="s">
        <v>517</v>
      </c>
      <c r="V219" s="446">
        <v>20000</v>
      </c>
      <c r="W219" s="279" t="s">
        <v>517</v>
      </c>
      <c r="X219" s="465" t="s">
        <v>2736</v>
      </c>
    </row>
    <row r="220" spans="1:24">
      <c r="A220" s="284">
        <v>214</v>
      </c>
      <c r="B220" s="291" t="s">
        <v>2756</v>
      </c>
      <c r="C220" s="286" t="s">
        <v>2757</v>
      </c>
      <c r="D220" s="286" t="s">
        <v>2758</v>
      </c>
      <c r="E220" s="286" t="s">
        <v>2757</v>
      </c>
      <c r="F220" s="286" t="s">
        <v>2343</v>
      </c>
      <c r="G220" s="286" t="s">
        <v>2277</v>
      </c>
      <c r="H220" s="460">
        <v>11</v>
      </c>
      <c r="I220" s="286" t="s">
        <v>1598</v>
      </c>
      <c r="J220" s="288">
        <v>2</v>
      </c>
      <c r="K220" s="286"/>
      <c r="L220" s="290">
        <v>41790</v>
      </c>
      <c r="M220" s="290">
        <v>39600</v>
      </c>
      <c r="N220" s="292">
        <v>4</v>
      </c>
      <c r="O220" s="296"/>
      <c r="P220" s="285"/>
      <c r="Q220" s="296">
        <v>319555.44</v>
      </c>
      <c r="R220" s="296">
        <v>0</v>
      </c>
      <c r="S220" s="296"/>
      <c r="T220" s="446">
        <v>40000</v>
      </c>
      <c r="U220" s="446" t="s">
        <v>517</v>
      </c>
      <c r="V220" s="446">
        <v>40000</v>
      </c>
      <c r="W220" s="279" t="s">
        <v>517</v>
      </c>
      <c r="X220" s="465" t="s">
        <v>2736</v>
      </c>
    </row>
    <row r="221" spans="1:24">
      <c r="A221" s="284">
        <v>215</v>
      </c>
      <c r="B221" s="291" t="s">
        <v>2759</v>
      </c>
      <c r="C221" s="286" t="s">
        <v>2757</v>
      </c>
      <c r="D221" s="286" t="s">
        <v>2760</v>
      </c>
      <c r="E221" s="286" t="s">
        <v>2757</v>
      </c>
      <c r="F221" s="286" t="s">
        <v>2343</v>
      </c>
      <c r="G221" s="286" t="s">
        <v>2277</v>
      </c>
      <c r="H221" s="460">
        <v>11</v>
      </c>
      <c r="I221" s="286" t="s">
        <v>1598</v>
      </c>
      <c r="J221" s="288">
        <v>2</v>
      </c>
      <c r="K221" s="286"/>
      <c r="L221" s="290">
        <v>41790</v>
      </c>
      <c r="M221" s="290">
        <v>39600</v>
      </c>
      <c r="N221" s="292">
        <v>4</v>
      </c>
      <c r="O221" s="296"/>
      <c r="P221" s="285"/>
      <c r="Q221" s="296">
        <v>540370.92</v>
      </c>
      <c r="R221" s="296">
        <v>0</v>
      </c>
      <c r="S221" s="296"/>
      <c r="T221" s="446">
        <v>40000</v>
      </c>
      <c r="U221" s="446" t="s">
        <v>517</v>
      </c>
      <c r="V221" s="446">
        <v>40000</v>
      </c>
      <c r="W221" s="279" t="s">
        <v>517</v>
      </c>
      <c r="X221" s="465" t="s">
        <v>2736</v>
      </c>
    </row>
    <row r="222" spans="1:24">
      <c r="A222" s="291"/>
      <c r="B222" s="291"/>
      <c r="C222" s="285"/>
      <c r="D222" s="285"/>
      <c r="E222" s="285"/>
      <c r="F222" s="285"/>
      <c r="G222" s="285"/>
      <c r="H222" s="292"/>
      <c r="I222" s="285"/>
      <c r="J222" s="292"/>
      <c r="K222" s="285"/>
      <c r="L222" s="294"/>
      <c r="M222" s="294"/>
      <c r="N222" s="292"/>
      <c r="O222" s="296"/>
      <c r="P222" s="285"/>
      <c r="Q222" s="296"/>
      <c r="R222" s="296"/>
      <c r="S222" s="296"/>
      <c r="T222" s="296"/>
      <c r="U222" s="466"/>
      <c r="V222" s="296"/>
      <c r="W222" s="279" t="s">
        <v>517</v>
      </c>
      <c r="X222" s="349"/>
    </row>
    <row r="223" spans="1:24">
      <c r="A223" s="291"/>
      <c r="B223" s="291"/>
      <c r="C223" s="285"/>
      <c r="D223" s="285"/>
      <c r="E223" s="285"/>
      <c r="F223" s="285"/>
      <c r="G223" s="285"/>
      <c r="H223" s="292"/>
      <c r="I223" s="285"/>
      <c r="J223" s="292"/>
      <c r="K223" s="285"/>
      <c r="L223" s="294"/>
      <c r="M223" s="294"/>
      <c r="N223" s="292"/>
      <c r="O223" s="296"/>
      <c r="P223" s="285"/>
      <c r="Q223" s="296"/>
      <c r="R223" s="296"/>
      <c r="S223" s="296"/>
      <c r="T223" s="296"/>
      <c r="U223" s="466"/>
      <c r="V223" s="296"/>
      <c r="W223" s="279" t="s">
        <v>517</v>
      </c>
      <c r="X223" s="349"/>
    </row>
    <row r="224" spans="1:24">
      <c r="A224" s="291" t="s">
        <v>517</v>
      </c>
      <c r="B224" s="291"/>
      <c r="C224" s="285"/>
      <c r="D224" s="285"/>
      <c r="E224" s="285"/>
      <c r="F224" s="285"/>
      <c r="G224" s="285"/>
      <c r="H224" s="292"/>
      <c r="I224" s="285"/>
      <c r="J224" s="292"/>
      <c r="K224" s="285"/>
      <c r="L224" s="294"/>
      <c r="M224" s="294"/>
      <c r="N224" s="292"/>
      <c r="O224" s="296"/>
      <c r="P224" s="285"/>
      <c r="Q224" s="296"/>
      <c r="R224" s="296"/>
      <c r="S224" s="296"/>
      <c r="T224" s="296"/>
      <c r="U224" s="298"/>
      <c r="V224" s="296"/>
      <c r="W224" s="279" t="s">
        <v>517</v>
      </c>
      <c r="X224" s="285"/>
    </row>
    <row r="225" spans="1:24">
      <c r="A225" s="291" t="s">
        <v>2761</v>
      </c>
      <c r="B225" s="291"/>
      <c r="C225" s="285"/>
      <c r="D225" s="285"/>
      <c r="E225" s="285"/>
      <c r="F225" s="285"/>
      <c r="G225" s="285"/>
      <c r="H225" s="292"/>
      <c r="I225" s="285"/>
      <c r="J225" s="292"/>
      <c r="K225" s="285"/>
      <c r="L225" s="294"/>
      <c r="M225" s="294"/>
      <c r="N225" s="292"/>
      <c r="O225" s="296"/>
      <c r="P225" s="285"/>
      <c r="Q225" s="296">
        <v>7827915.54</v>
      </c>
      <c r="R225" s="296">
        <v>3765180.42</v>
      </c>
      <c r="S225" s="296">
        <v>2626357.94</v>
      </c>
      <c r="T225" s="296">
        <v>4181890</v>
      </c>
      <c r="U225" s="298"/>
      <c r="V225" s="296">
        <v>1969108</v>
      </c>
      <c r="W225" s="279">
        <v>72.9073700757992</v>
      </c>
      <c r="X225" s="285"/>
    </row>
    <row r="226" spans="1:24">
      <c r="A226" s="291" t="s">
        <v>2762</v>
      </c>
      <c r="B226" s="291"/>
      <c r="C226" s="285"/>
      <c r="D226" s="285"/>
      <c r="E226" s="285"/>
      <c r="F226" s="285"/>
      <c r="G226" s="285"/>
      <c r="H226" s="292"/>
      <c r="I226" s="285"/>
      <c r="J226" s="292"/>
      <c r="K226" s="285"/>
      <c r="L226" s="294"/>
      <c r="M226" s="294"/>
      <c r="N226" s="292"/>
      <c r="O226" s="296"/>
      <c r="P226" s="285"/>
      <c r="Q226" s="296"/>
      <c r="R226" s="296">
        <v>2626357.94</v>
      </c>
      <c r="S226" s="296"/>
      <c r="T226" s="296"/>
      <c r="U226" s="298"/>
      <c r="V226" s="296"/>
      <c r="W226" s="279"/>
      <c r="X226" s="285"/>
    </row>
    <row r="227" customHeight="1" spans="1:24">
      <c r="A227" s="302" t="s">
        <v>2763</v>
      </c>
      <c r="B227" s="302"/>
      <c r="C227" s="302"/>
      <c r="D227" s="302"/>
      <c r="E227" s="302"/>
      <c r="F227" s="302"/>
      <c r="G227" s="302"/>
      <c r="H227" s="302"/>
      <c r="I227" s="302"/>
      <c r="J227" s="303"/>
      <c r="K227" s="303"/>
      <c r="L227" s="279"/>
      <c r="M227" s="279"/>
      <c r="N227" s="279"/>
      <c r="O227" s="279"/>
      <c r="P227" s="279"/>
      <c r="Q227" s="279">
        <v>7827915.54</v>
      </c>
      <c r="R227" s="279">
        <v>1138822.48</v>
      </c>
      <c r="S227" s="279"/>
      <c r="T227" s="467">
        <v>4181890</v>
      </c>
      <c r="U227" s="279"/>
      <c r="V227" s="467">
        <v>1969108</v>
      </c>
      <c r="W227" s="279">
        <v>72.9073700757992</v>
      </c>
      <c r="X227" s="304"/>
    </row>
    <row r="230" customHeight="1" spans="17:18">
      <c r="Q230" s="468"/>
      <c r="R230" s="468"/>
    </row>
  </sheetData>
  <autoFilter ref="A6:X227">
    <extLst/>
  </autoFilter>
  <mergeCells count="28">
    <mergeCell ref="A1:X1"/>
    <mergeCell ref="A2:X2"/>
    <mergeCell ref="V3:X3"/>
    <mergeCell ref="U4:X4"/>
    <mergeCell ref="Q5:R5"/>
    <mergeCell ref="T5:V5"/>
    <mergeCell ref="A225:C225"/>
    <mergeCell ref="A226:C226"/>
    <mergeCell ref="A227:C227"/>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 ref="S5:S6"/>
    <mergeCell ref="W5:W6"/>
    <mergeCell ref="X5:X6"/>
  </mergeCells>
  <printOptions horizontalCentered="1"/>
  <pageMargins left="0.984251968503937" right="0.984251968503937" top="0.984251968503937" bottom="0.984251968503937" header="0.47244094488189" footer="0.354330708661417"/>
  <pageSetup paperSize="9" scale="6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25"/>
  <sheetViews>
    <sheetView showGridLines="0" topLeftCell="A4" workbookViewId="0">
      <selection activeCell="A17" sqref="$A17:$XFD17"/>
    </sheetView>
  </sheetViews>
  <sheetFormatPr defaultColWidth="9" defaultRowHeight="15.75" customHeight="1"/>
  <cols>
    <col min="1" max="1" width="4.25" style="3" customWidth="1"/>
    <col min="2" max="2" width="8.25" style="3" customWidth="1"/>
    <col min="3" max="3" width="18.25" style="3" customWidth="1"/>
    <col min="4" max="4" width="13.375" style="3" customWidth="1"/>
    <col min="5" max="5" width="8.25" style="245" customWidth="1"/>
    <col min="6" max="6" width="17.625" style="3" customWidth="1"/>
    <col min="7" max="7" width="8.25" style="3" customWidth="1"/>
    <col min="8" max="8" width="8.25" style="5" customWidth="1"/>
    <col min="9" max="9" width="5" style="3" customWidth="1"/>
    <col min="10" max="12" width="8.25" style="3" customWidth="1"/>
    <col min="13" max="13" width="9.5" style="3" hidden="1" customWidth="1"/>
    <col min="14" max="14" width="5.125" style="3" customWidth="1"/>
    <col min="15" max="15" width="8.25" style="3" customWidth="1"/>
    <col min="16" max="17" width="10.5" style="3" customWidth="1"/>
    <col min="18" max="18" width="8.625" style="3" hidden="1" customWidth="1"/>
    <col min="19" max="19" width="10.875" style="3" customWidth="1"/>
    <col min="20" max="20" width="7.625" style="3" customWidth="1"/>
    <col min="21" max="21" width="10.875" style="3" customWidth="1"/>
    <col min="22" max="22" width="7.875" style="3" customWidth="1"/>
    <col min="23" max="23" width="8.5" style="3" customWidth="1"/>
    <col min="24" max="16384" width="9" style="3"/>
  </cols>
  <sheetData>
    <row r="1" s="20" customFormat="1" ht="30" customHeight="1" spans="1:23">
      <c r="A1" s="4" t="s">
        <v>2764</v>
      </c>
      <c r="B1" s="4"/>
      <c r="C1" s="4"/>
      <c r="D1" s="4"/>
      <c r="E1" s="4"/>
      <c r="F1" s="4"/>
      <c r="G1" s="4"/>
      <c r="H1" s="4"/>
      <c r="I1" s="4"/>
      <c r="J1" s="4"/>
      <c r="K1" s="4"/>
      <c r="L1" s="4"/>
      <c r="M1" s="4"/>
      <c r="N1" s="4"/>
      <c r="O1" s="4"/>
      <c r="P1" s="4"/>
      <c r="Q1" s="4"/>
      <c r="R1" s="4"/>
      <c r="S1" s="4"/>
      <c r="T1" s="4"/>
      <c r="U1" s="4"/>
      <c r="V1" s="4"/>
      <c r="W1" s="4"/>
    </row>
    <row r="2" customHeight="1" spans="1:23">
      <c r="A2" s="5" t="s">
        <v>516</v>
      </c>
      <c r="B2" s="5"/>
      <c r="C2" s="5"/>
      <c r="D2" s="5"/>
      <c r="E2" s="5"/>
      <c r="F2" s="5"/>
      <c r="G2" s="5"/>
      <c r="I2" s="5"/>
      <c r="J2" s="5"/>
      <c r="K2" s="5"/>
      <c r="L2" s="5"/>
      <c r="M2" s="5"/>
      <c r="N2" s="5"/>
      <c r="O2" s="5"/>
      <c r="P2" s="5"/>
      <c r="Q2" s="5"/>
      <c r="R2" s="5"/>
      <c r="S2" s="5"/>
      <c r="T2" s="5"/>
      <c r="U2" s="5"/>
      <c r="V2" s="5"/>
      <c r="W2" s="5"/>
    </row>
    <row r="3" ht="14.1" customHeight="1" spans="1:23">
      <c r="A3" s="5"/>
      <c r="B3" s="5"/>
      <c r="C3" s="5"/>
      <c r="D3" s="5"/>
      <c r="E3" s="242"/>
      <c r="F3" s="5"/>
      <c r="G3" s="5"/>
      <c r="I3" s="5"/>
      <c r="J3" s="5"/>
      <c r="K3" s="5"/>
      <c r="L3" s="5"/>
      <c r="M3" s="5"/>
      <c r="N3" s="5"/>
      <c r="O3" s="5"/>
      <c r="P3" s="5"/>
      <c r="Q3" s="5"/>
      <c r="R3" s="5"/>
      <c r="S3" s="5"/>
      <c r="T3" s="5"/>
      <c r="U3" s="5"/>
      <c r="V3" s="5"/>
      <c r="W3" s="5" t="s">
        <v>2765</v>
      </c>
    </row>
    <row r="4" customHeight="1" spans="1:23">
      <c r="A4" s="59" t="s">
        <v>519</v>
      </c>
      <c r="B4" s="7"/>
      <c r="C4" s="7"/>
      <c r="D4" s="7"/>
      <c r="E4" s="7"/>
      <c r="F4" s="7"/>
      <c r="G4" s="7"/>
      <c r="H4" s="7"/>
      <c r="I4" s="7"/>
      <c r="J4" s="7"/>
      <c r="K4" s="7"/>
      <c r="L4" s="7"/>
      <c r="M4" s="7"/>
      <c r="N4" s="6"/>
      <c r="O4" s="6"/>
      <c r="W4" s="34" t="s">
        <v>587</v>
      </c>
    </row>
    <row r="5" s="5" customFormat="1" ht="12.75" spans="1:23">
      <c r="A5" s="41" t="s">
        <v>444</v>
      </c>
      <c r="B5" s="53" t="s">
        <v>2113</v>
      </c>
      <c r="C5" s="41" t="s">
        <v>2766</v>
      </c>
      <c r="D5" s="53" t="s">
        <v>2767</v>
      </c>
      <c r="E5" s="251" t="s">
        <v>2768</v>
      </c>
      <c r="F5" s="74" t="s">
        <v>958</v>
      </c>
      <c r="G5" s="74" t="s">
        <v>2267</v>
      </c>
      <c r="H5" s="74" t="s">
        <v>877</v>
      </c>
      <c r="I5" s="74" t="s">
        <v>878</v>
      </c>
      <c r="J5" s="74" t="s">
        <v>2270</v>
      </c>
      <c r="K5" s="74" t="s">
        <v>1032</v>
      </c>
      <c r="L5" s="74" t="s">
        <v>2769</v>
      </c>
      <c r="M5" s="105" t="s">
        <v>2770</v>
      </c>
      <c r="N5" s="53" t="s">
        <v>2123</v>
      </c>
      <c r="O5" s="54" t="s">
        <v>2194</v>
      </c>
      <c r="P5" s="41" t="s">
        <v>414</v>
      </c>
      <c r="Q5" s="41"/>
      <c r="R5" s="98" t="s">
        <v>961</v>
      </c>
      <c r="S5" s="41" t="s">
        <v>415</v>
      </c>
      <c r="T5" s="41"/>
      <c r="U5" s="41"/>
      <c r="V5" s="74" t="s">
        <v>417</v>
      </c>
      <c r="W5" s="74" t="s">
        <v>577</v>
      </c>
    </row>
    <row r="6" s="5" customFormat="1" ht="12.75" spans="1:23">
      <c r="A6" s="91"/>
      <c r="B6" s="423"/>
      <c r="C6" s="91"/>
      <c r="D6" s="436"/>
      <c r="E6" s="254"/>
      <c r="F6" s="92"/>
      <c r="G6" s="92"/>
      <c r="H6" s="92"/>
      <c r="I6" s="93"/>
      <c r="J6" s="94"/>
      <c r="K6" s="94"/>
      <c r="L6" s="92"/>
      <c r="M6" s="93"/>
      <c r="N6" s="429"/>
      <c r="O6" s="443"/>
      <c r="P6" s="95" t="s">
        <v>1980</v>
      </c>
      <c r="Q6" s="96" t="s">
        <v>1981</v>
      </c>
      <c r="R6" s="99"/>
      <c r="S6" s="96" t="s">
        <v>1980</v>
      </c>
      <c r="T6" s="100" t="s">
        <v>1036</v>
      </c>
      <c r="U6" s="96" t="s">
        <v>1981</v>
      </c>
      <c r="V6" s="100"/>
      <c r="W6" s="456"/>
    </row>
    <row r="7" spans="1:23">
      <c r="A7" s="61">
        <v>1</v>
      </c>
      <c r="B7" s="450" t="s">
        <v>2771</v>
      </c>
      <c r="C7" s="450"/>
      <c r="D7" s="451"/>
      <c r="E7" s="286" t="s">
        <v>2772</v>
      </c>
      <c r="F7" s="451" t="s">
        <v>2773</v>
      </c>
      <c r="G7" s="451" t="s">
        <v>2772</v>
      </c>
      <c r="H7" s="452" t="s">
        <v>1598</v>
      </c>
      <c r="I7" s="454">
        <v>1</v>
      </c>
      <c r="J7" s="455">
        <v>38047</v>
      </c>
      <c r="K7" s="455">
        <v>38047</v>
      </c>
      <c r="L7" s="451"/>
      <c r="M7" s="454"/>
      <c r="N7" s="454">
        <v>4</v>
      </c>
      <c r="O7" s="451" t="s">
        <v>2277</v>
      </c>
      <c r="P7" s="15">
        <v>63114</v>
      </c>
      <c r="Q7" s="15"/>
      <c r="R7" s="15"/>
      <c r="S7" s="15">
        <v>1000</v>
      </c>
      <c r="T7" s="457" t="s">
        <v>517</v>
      </c>
      <c r="U7" s="15">
        <v>1000</v>
      </c>
      <c r="V7" s="32" t="s">
        <v>517</v>
      </c>
      <c r="W7" s="62"/>
    </row>
    <row r="8" spans="1:23">
      <c r="A8" s="61">
        <v>2</v>
      </c>
      <c r="B8" s="453" t="s">
        <v>2774</v>
      </c>
      <c r="C8" s="451" t="s">
        <v>2775</v>
      </c>
      <c r="D8" s="451"/>
      <c r="E8" s="286" t="s">
        <v>2776</v>
      </c>
      <c r="F8" s="451" t="s">
        <v>2777</v>
      </c>
      <c r="G8" s="451" t="s">
        <v>2776</v>
      </c>
      <c r="H8" s="452" t="s">
        <v>1598</v>
      </c>
      <c r="I8" s="454">
        <v>1</v>
      </c>
      <c r="J8" s="455">
        <v>42825</v>
      </c>
      <c r="K8" s="455">
        <v>39234</v>
      </c>
      <c r="L8" s="451" t="s">
        <v>2778</v>
      </c>
      <c r="M8" s="454"/>
      <c r="N8" s="454">
        <v>5</v>
      </c>
      <c r="O8" s="451" t="s">
        <v>2277</v>
      </c>
      <c r="P8" s="15">
        <v>39204</v>
      </c>
      <c r="Q8" s="15">
        <v>15681.6</v>
      </c>
      <c r="R8" s="15"/>
      <c r="S8" s="15">
        <v>1000</v>
      </c>
      <c r="T8" s="36" t="s">
        <v>517</v>
      </c>
      <c r="U8" s="15">
        <v>1000</v>
      </c>
      <c r="V8" s="32">
        <v>-93.6230996837057</v>
      </c>
      <c r="W8" s="13"/>
    </row>
    <row r="9" spans="1:23">
      <c r="A9" s="61">
        <v>3</v>
      </c>
      <c r="B9" s="450" t="s">
        <v>2779</v>
      </c>
      <c r="C9" s="451"/>
      <c r="D9" s="451"/>
      <c r="E9" s="286" t="s">
        <v>2772</v>
      </c>
      <c r="F9" s="451" t="s">
        <v>2780</v>
      </c>
      <c r="G9" s="451" t="s">
        <v>2772</v>
      </c>
      <c r="H9" s="452" t="s">
        <v>1598</v>
      </c>
      <c r="I9" s="454">
        <v>1</v>
      </c>
      <c r="J9" s="455">
        <v>37712</v>
      </c>
      <c r="K9" s="455">
        <v>37712</v>
      </c>
      <c r="L9" s="451"/>
      <c r="M9" s="454"/>
      <c r="N9" s="454">
        <v>5</v>
      </c>
      <c r="O9" s="451" t="s">
        <v>2277</v>
      </c>
      <c r="P9" s="15">
        <v>55998</v>
      </c>
      <c r="Q9" s="15"/>
      <c r="R9" s="15"/>
      <c r="S9" s="15">
        <v>1000</v>
      </c>
      <c r="T9" s="36" t="s">
        <v>517</v>
      </c>
      <c r="U9" s="15">
        <v>1000</v>
      </c>
      <c r="V9" s="32" t="s">
        <v>517</v>
      </c>
      <c r="W9" s="13"/>
    </row>
    <row r="10" spans="1:23">
      <c r="A10" s="61">
        <v>4</v>
      </c>
      <c r="B10" s="450" t="s">
        <v>2781</v>
      </c>
      <c r="C10" s="451"/>
      <c r="D10" s="451"/>
      <c r="E10" s="286" t="s">
        <v>2782</v>
      </c>
      <c r="F10" s="451" t="s">
        <v>2783</v>
      </c>
      <c r="G10" s="451" t="s">
        <v>2782</v>
      </c>
      <c r="H10" s="452" t="s">
        <v>1598</v>
      </c>
      <c r="I10" s="454">
        <v>1</v>
      </c>
      <c r="J10" s="455">
        <v>38504</v>
      </c>
      <c r="K10" s="455">
        <v>38504</v>
      </c>
      <c r="L10" s="451"/>
      <c r="M10" s="454"/>
      <c r="N10" s="454">
        <v>4</v>
      </c>
      <c r="O10" s="451" t="s">
        <v>2741</v>
      </c>
      <c r="P10" s="15">
        <v>130013</v>
      </c>
      <c r="Q10" s="15"/>
      <c r="R10" s="15"/>
      <c r="S10" s="15">
        <v>18000</v>
      </c>
      <c r="T10" s="36"/>
      <c r="U10" s="15">
        <v>18000</v>
      </c>
      <c r="V10" s="32" t="s">
        <v>517</v>
      </c>
      <c r="W10" s="13"/>
    </row>
    <row r="11" spans="1:23">
      <c r="A11" s="61">
        <v>5</v>
      </c>
      <c r="B11" s="450" t="s">
        <v>2784</v>
      </c>
      <c r="C11" s="451"/>
      <c r="D11" s="451"/>
      <c r="E11" s="286" t="s">
        <v>2785</v>
      </c>
      <c r="F11" s="451" t="s">
        <v>2786</v>
      </c>
      <c r="G11" s="451" t="s">
        <v>2785</v>
      </c>
      <c r="H11" s="452" t="s">
        <v>1598</v>
      </c>
      <c r="I11" s="454">
        <v>1</v>
      </c>
      <c r="J11" s="455">
        <v>37653</v>
      </c>
      <c r="K11" s="455">
        <v>37653</v>
      </c>
      <c r="L11" s="451"/>
      <c r="M11" s="454"/>
      <c r="N11" s="454">
        <v>4</v>
      </c>
      <c r="O11" s="451" t="s">
        <v>2741</v>
      </c>
      <c r="P11" s="15">
        <v>1692210.6</v>
      </c>
      <c r="Q11" s="15"/>
      <c r="R11" s="15"/>
      <c r="S11" s="15">
        <v>25000</v>
      </c>
      <c r="T11" s="36"/>
      <c r="U11" s="15">
        <v>25000</v>
      </c>
      <c r="V11" s="32" t="s">
        <v>517</v>
      </c>
      <c r="W11" s="13"/>
    </row>
    <row r="12" spans="1:23">
      <c r="A12" s="61">
        <v>6</v>
      </c>
      <c r="B12" s="450" t="s">
        <v>2787</v>
      </c>
      <c r="C12" s="451" t="s">
        <v>2788</v>
      </c>
      <c r="D12" s="451"/>
      <c r="E12" s="286" t="s">
        <v>2789</v>
      </c>
      <c r="F12" s="451" t="s">
        <v>2790</v>
      </c>
      <c r="G12" s="451" t="s">
        <v>2789</v>
      </c>
      <c r="H12" s="452" t="s">
        <v>1598</v>
      </c>
      <c r="I12" s="454">
        <v>1</v>
      </c>
      <c r="J12" s="455">
        <v>38504</v>
      </c>
      <c r="K12" s="455">
        <v>38504</v>
      </c>
      <c r="L12" s="451"/>
      <c r="M12" s="454"/>
      <c r="N12" s="454">
        <v>4</v>
      </c>
      <c r="O12" s="451" t="s">
        <v>2741</v>
      </c>
      <c r="P12" s="15">
        <v>111690</v>
      </c>
      <c r="Q12" s="15"/>
      <c r="R12" s="15"/>
      <c r="S12" s="15">
        <v>16800</v>
      </c>
      <c r="T12" s="36"/>
      <c r="U12" s="15">
        <v>16800</v>
      </c>
      <c r="V12" s="32" t="s">
        <v>517</v>
      </c>
      <c r="W12" s="13"/>
    </row>
    <row r="13" spans="1:23">
      <c r="A13" s="61">
        <v>7</v>
      </c>
      <c r="B13" s="450" t="s">
        <v>2791</v>
      </c>
      <c r="C13" s="451"/>
      <c r="D13" s="451"/>
      <c r="E13" s="286" t="s">
        <v>2792</v>
      </c>
      <c r="F13" s="451" t="s">
        <v>2793</v>
      </c>
      <c r="G13" s="451" t="s">
        <v>2792</v>
      </c>
      <c r="H13" s="452" t="s">
        <v>1598</v>
      </c>
      <c r="I13" s="454">
        <v>1</v>
      </c>
      <c r="J13" s="455">
        <v>39142</v>
      </c>
      <c r="K13" s="455">
        <v>39142</v>
      </c>
      <c r="L13" s="451"/>
      <c r="M13" s="454"/>
      <c r="N13" s="454">
        <v>5</v>
      </c>
      <c r="O13" s="451" t="s">
        <v>2741</v>
      </c>
      <c r="P13" s="15">
        <v>160863</v>
      </c>
      <c r="Q13" s="15"/>
      <c r="R13" s="15"/>
      <c r="S13" s="15">
        <v>20000</v>
      </c>
      <c r="T13" s="36"/>
      <c r="U13" s="15">
        <v>20000</v>
      </c>
      <c r="V13" s="32" t="s">
        <v>517</v>
      </c>
      <c r="W13" s="13"/>
    </row>
    <row r="14" spans="1:23">
      <c r="A14" s="61">
        <v>8</v>
      </c>
      <c r="B14" s="450" t="s">
        <v>2794</v>
      </c>
      <c r="C14" s="451" t="s">
        <v>2795</v>
      </c>
      <c r="D14" s="451"/>
      <c r="E14" s="286" t="s">
        <v>2796</v>
      </c>
      <c r="F14" s="451" t="s">
        <v>2797</v>
      </c>
      <c r="G14" s="451" t="s">
        <v>2796</v>
      </c>
      <c r="H14" s="452" t="s">
        <v>1598</v>
      </c>
      <c r="I14" s="454">
        <v>1</v>
      </c>
      <c r="J14" s="455">
        <v>38869</v>
      </c>
      <c r="K14" s="455">
        <v>38869</v>
      </c>
      <c r="L14" s="451"/>
      <c r="M14" s="454"/>
      <c r="N14" s="454">
        <v>4</v>
      </c>
      <c r="O14" s="451" t="s">
        <v>2741</v>
      </c>
      <c r="P14" s="15">
        <v>40640</v>
      </c>
      <c r="Q14" s="15"/>
      <c r="R14" s="15"/>
      <c r="S14" s="15">
        <v>6000</v>
      </c>
      <c r="T14" s="36"/>
      <c r="U14" s="15">
        <v>6000</v>
      </c>
      <c r="V14" s="32" t="s">
        <v>517</v>
      </c>
      <c r="W14" s="13"/>
    </row>
    <row r="15" spans="1:23">
      <c r="A15" s="61">
        <v>9</v>
      </c>
      <c r="B15" s="450" t="s">
        <v>2798</v>
      </c>
      <c r="C15" s="451"/>
      <c r="D15" s="451"/>
      <c r="E15" s="286" t="s">
        <v>2799</v>
      </c>
      <c r="F15" s="451" t="s">
        <v>2800</v>
      </c>
      <c r="G15" s="451" t="s">
        <v>2799</v>
      </c>
      <c r="H15" s="452" t="s">
        <v>1598</v>
      </c>
      <c r="I15" s="454">
        <v>1</v>
      </c>
      <c r="J15" s="455">
        <v>38534</v>
      </c>
      <c r="K15" s="455">
        <v>38534</v>
      </c>
      <c r="L15" s="451"/>
      <c r="M15" s="454"/>
      <c r="N15" s="454">
        <v>5</v>
      </c>
      <c r="O15" s="451" t="s">
        <v>2741</v>
      </c>
      <c r="P15" s="15">
        <v>1319553.84</v>
      </c>
      <c r="Q15" s="15"/>
      <c r="R15" s="15"/>
      <c r="S15" s="15">
        <v>216000</v>
      </c>
      <c r="T15" s="36"/>
      <c r="U15" s="15">
        <v>216000</v>
      </c>
      <c r="V15" s="32" t="s">
        <v>517</v>
      </c>
      <c r="W15" s="13"/>
    </row>
    <row r="16" spans="1:23">
      <c r="A16" s="61">
        <v>10</v>
      </c>
      <c r="B16" s="450" t="s">
        <v>2801</v>
      </c>
      <c r="C16" s="451"/>
      <c r="D16" s="451"/>
      <c r="E16" s="286" t="s">
        <v>2802</v>
      </c>
      <c r="F16" s="451" t="s">
        <v>2803</v>
      </c>
      <c r="G16" s="451" t="s">
        <v>2802</v>
      </c>
      <c r="H16" s="452" t="s">
        <v>1598</v>
      </c>
      <c r="I16" s="454">
        <v>1</v>
      </c>
      <c r="J16" s="455">
        <v>38930</v>
      </c>
      <c r="K16" s="455">
        <v>38930</v>
      </c>
      <c r="L16" s="451"/>
      <c r="M16" s="454"/>
      <c r="N16" s="454">
        <v>5</v>
      </c>
      <c r="O16" s="451" t="s">
        <v>2741</v>
      </c>
      <c r="P16" s="15">
        <v>408000</v>
      </c>
      <c r="Q16" s="15"/>
      <c r="R16" s="15"/>
      <c r="S16" s="15">
        <v>39800</v>
      </c>
      <c r="T16" s="36"/>
      <c r="U16" s="15">
        <v>39800</v>
      </c>
      <c r="V16" s="32" t="s">
        <v>517</v>
      </c>
      <c r="W16" s="13"/>
    </row>
    <row r="17" spans="1:23">
      <c r="A17" s="12" t="s">
        <v>517</v>
      </c>
      <c r="B17" s="12"/>
      <c r="C17" s="12"/>
      <c r="D17" s="13"/>
      <c r="E17" s="285"/>
      <c r="F17" s="13"/>
      <c r="G17" s="13"/>
      <c r="H17" s="63"/>
      <c r="I17" s="33"/>
      <c r="J17" s="14"/>
      <c r="K17" s="14"/>
      <c r="L17" s="13"/>
      <c r="M17" s="33"/>
      <c r="N17" s="33"/>
      <c r="O17" s="13"/>
      <c r="P17" s="15"/>
      <c r="Q17" s="15"/>
      <c r="R17" s="15"/>
      <c r="S17" s="15"/>
      <c r="T17" s="36"/>
      <c r="U17" s="15"/>
      <c r="V17" s="32" t="s">
        <v>517</v>
      </c>
      <c r="W17" s="13"/>
    </row>
    <row r="18" spans="1:23">
      <c r="A18" s="12" t="s">
        <v>517</v>
      </c>
      <c r="B18" s="12"/>
      <c r="C18" s="12"/>
      <c r="D18" s="13"/>
      <c r="E18" s="285"/>
      <c r="F18" s="13"/>
      <c r="G18" s="13"/>
      <c r="H18" s="63"/>
      <c r="I18" s="33"/>
      <c r="J18" s="14"/>
      <c r="K18" s="14"/>
      <c r="L18" s="13"/>
      <c r="M18" s="33"/>
      <c r="N18" s="33"/>
      <c r="O18" s="13"/>
      <c r="P18" s="15"/>
      <c r="Q18" s="15"/>
      <c r="R18" s="15"/>
      <c r="S18" s="15"/>
      <c r="T18" s="36"/>
      <c r="U18" s="15"/>
      <c r="V18" s="32" t="s">
        <v>517</v>
      </c>
      <c r="W18" s="13"/>
    </row>
    <row r="19" spans="1:23">
      <c r="A19" s="12" t="s">
        <v>517</v>
      </c>
      <c r="B19" s="12"/>
      <c r="C19" s="12"/>
      <c r="D19" s="13"/>
      <c r="E19" s="285"/>
      <c r="F19" s="13"/>
      <c r="G19" s="13"/>
      <c r="H19" s="63"/>
      <c r="I19" s="33"/>
      <c r="J19" s="14"/>
      <c r="K19" s="14"/>
      <c r="L19" s="13"/>
      <c r="M19" s="33"/>
      <c r="N19" s="33"/>
      <c r="O19" s="13"/>
      <c r="P19" s="15"/>
      <c r="Q19" s="15"/>
      <c r="R19" s="15"/>
      <c r="S19" s="15"/>
      <c r="T19" s="36"/>
      <c r="U19" s="15"/>
      <c r="V19" s="32" t="s">
        <v>517</v>
      </c>
      <c r="W19" s="13"/>
    </row>
    <row r="20" spans="1:23">
      <c r="A20" s="12" t="s">
        <v>517</v>
      </c>
      <c r="B20" s="12"/>
      <c r="C20" s="12"/>
      <c r="D20" s="13"/>
      <c r="E20" s="285"/>
      <c r="F20" s="13"/>
      <c r="G20" s="13"/>
      <c r="H20" s="63"/>
      <c r="I20" s="33"/>
      <c r="J20" s="14"/>
      <c r="K20" s="14"/>
      <c r="L20" s="13"/>
      <c r="M20" s="33"/>
      <c r="N20" s="33"/>
      <c r="O20" s="13"/>
      <c r="P20" s="15"/>
      <c r="Q20" s="15"/>
      <c r="R20" s="15"/>
      <c r="S20" s="15"/>
      <c r="T20" s="36"/>
      <c r="U20" s="15"/>
      <c r="V20" s="32" t="s">
        <v>517</v>
      </c>
      <c r="W20" s="13"/>
    </row>
    <row r="21" spans="1:23">
      <c r="A21" s="12" t="s">
        <v>517</v>
      </c>
      <c r="B21" s="12"/>
      <c r="C21" s="12"/>
      <c r="D21" s="13"/>
      <c r="E21" s="285"/>
      <c r="F21" s="13"/>
      <c r="G21" s="13"/>
      <c r="H21" s="63"/>
      <c r="I21" s="33"/>
      <c r="J21" s="14"/>
      <c r="K21" s="14"/>
      <c r="L21" s="13"/>
      <c r="M21" s="33"/>
      <c r="N21" s="33"/>
      <c r="O21" s="13"/>
      <c r="P21" s="15"/>
      <c r="Q21" s="15"/>
      <c r="R21" s="15"/>
      <c r="S21" s="15"/>
      <c r="T21" s="36"/>
      <c r="U21" s="15"/>
      <c r="V21" s="32" t="s">
        <v>517</v>
      </c>
      <c r="W21" s="13"/>
    </row>
    <row r="22" spans="1:23">
      <c r="A22" s="12" t="s">
        <v>517</v>
      </c>
      <c r="B22" s="12"/>
      <c r="C22" s="12"/>
      <c r="D22" s="13"/>
      <c r="E22" s="285"/>
      <c r="F22" s="13"/>
      <c r="G22" s="13"/>
      <c r="H22" s="63"/>
      <c r="I22" s="33"/>
      <c r="J22" s="14"/>
      <c r="K22" s="14"/>
      <c r="L22" s="13"/>
      <c r="M22" s="33"/>
      <c r="N22" s="33"/>
      <c r="O22" s="13"/>
      <c r="P22" s="15"/>
      <c r="Q22" s="15"/>
      <c r="R22" s="15"/>
      <c r="S22" s="15"/>
      <c r="T22" s="36"/>
      <c r="U22" s="15"/>
      <c r="V22" s="32" t="s">
        <v>517</v>
      </c>
      <c r="W22" s="13"/>
    </row>
    <row r="23" spans="1:23">
      <c r="A23" s="12" t="s">
        <v>2804</v>
      </c>
      <c r="B23" s="12"/>
      <c r="C23" s="12"/>
      <c r="D23" s="13"/>
      <c r="E23" s="13"/>
      <c r="F23" s="13"/>
      <c r="G23" s="13"/>
      <c r="H23" s="63"/>
      <c r="I23" s="33"/>
      <c r="J23" s="14"/>
      <c r="K23" s="14" t="s">
        <v>517</v>
      </c>
      <c r="L23" s="13"/>
      <c r="M23" s="33"/>
      <c r="N23" s="33"/>
      <c r="O23" s="13"/>
      <c r="P23" s="15">
        <v>4021286.44</v>
      </c>
      <c r="Q23" s="15">
        <v>17253.51</v>
      </c>
      <c r="R23" s="15">
        <v>0</v>
      </c>
      <c r="S23" s="15">
        <v>344600</v>
      </c>
      <c r="T23" s="36"/>
      <c r="U23" s="15">
        <v>344600</v>
      </c>
      <c r="V23" s="32">
        <v>1897.27475742617</v>
      </c>
      <c r="W23" s="13"/>
    </row>
    <row r="24" spans="1:23">
      <c r="A24" s="12" t="s">
        <v>2805</v>
      </c>
      <c r="B24" s="12"/>
      <c r="C24" s="12"/>
      <c r="D24" s="13"/>
      <c r="E24" s="13"/>
      <c r="F24" s="13"/>
      <c r="G24" s="13"/>
      <c r="H24" s="63"/>
      <c r="I24" s="33"/>
      <c r="J24" s="14"/>
      <c r="K24" s="14"/>
      <c r="L24" s="13"/>
      <c r="M24" s="33"/>
      <c r="N24" s="33"/>
      <c r="O24" s="13"/>
      <c r="P24" s="15"/>
      <c r="Q24" s="15">
        <v>0</v>
      </c>
      <c r="R24" s="15"/>
      <c r="S24" s="15"/>
      <c r="T24" s="36"/>
      <c r="U24" s="15"/>
      <c r="V24" s="32"/>
      <c r="W24" s="13"/>
    </row>
    <row r="25" customHeight="1" spans="1:23">
      <c r="A25" s="26" t="s">
        <v>2806</v>
      </c>
      <c r="B25" s="26"/>
      <c r="C25" s="26"/>
      <c r="D25" s="26"/>
      <c r="E25" s="26"/>
      <c r="F25" s="26"/>
      <c r="G25" s="26"/>
      <c r="H25" s="26"/>
      <c r="I25" s="26"/>
      <c r="J25" s="28"/>
      <c r="K25" s="32"/>
      <c r="L25" s="32"/>
      <c r="M25" s="32"/>
      <c r="N25" s="32"/>
      <c r="O25" s="32"/>
      <c r="P25" s="32">
        <v>4021286.44</v>
      </c>
      <c r="Q25" s="32">
        <v>17253.51</v>
      </c>
      <c r="R25" s="32"/>
      <c r="S25" s="448">
        <v>344600</v>
      </c>
      <c r="T25" s="32"/>
      <c r="U25" s="448">
        <v>344600</v>
      </c>
      <c r="V25" s="32">
        <v>1897.27475742617</v>
      </c>
      <c r="W25" s="428"/>
    </row>
  </sheetData>
  <mergeCells count="26">
    <mergeCell ref="A1:W1"/>
    <mergeCell ref="A2:W2"/>
    <mergeCell ref="A4:M4"/>
    <mergeCell ref="P5:Q5"/>
    <mergeCell ref="S5:U5"/>
    <mergeCell ref="A23:E23"/>
    <mergeCell ref="A24:E24"/>
    <mergeCell ref="A25:E25"/>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R5:R6"/>
    <mergeCell ref="V5:V6"/>
    <mergeCell ref="W5:W6"/>
  </mergeCells>
  <printOptions horizontalCentered="1"/>
  <pageMargins left="0.984251968503937" right="0.984251968503937" top="0.984251968503937" bottom="0.984251968503937" header="0.47244094488189" footer="0.354330708661417"/>
  <pageSetup paperSize="9" scale="62"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71"/>
  <sheetViews>
    <sheetView showGridLines="0" topLeftCell="A49" workbookViewId="0">
      <selection activeCell="A72" sqref="$A72:$XFD72"/>
    </sheetView>
  </sheetViews>
  <sheetFormatPr defaultColWidth="9" defaultRowHeight="15.75" customHeight="1"/>
  <cols>
    <col min="1" max="1" width="6.125" style="3" customWidth="1"/>
    <col min="2" max="2" width="13.75" style="432" customWidth="1"/>
    <col min="3" max="3" width="10.5" style="3" customWidth="1"/>
    <col min="4" max="4" width="8.625" style="3" customWidth="1"/>
    <col min="5" max="5" width="10.25" style="3" customWidth="1"/>
    <col min="6" max="8" width="4.125" style="3" customWidth="1"/>
    <col min="9" max="10" width="9.5" style="3" customWidth="1"/>
    <col min="11" max="11" width="4.25" style="3" customWidth="1"/>
    <col min="12" max="12" width="6.75" style="3" customWidth="1"/>
    <col min="13" max="14" width="10.375" style="3" customWidth="1"/>
    <col min="15" max="15" width="8.375" style="3" hidden="1" customWidth="1"/>
    <col min="16" max="16" width="10.875" style="3" customWidth="1"/>
    <col min="17" max="17" width="7.625" style="3" customWidth="1"/>
    <col min="18" max="18" width="10.875" style="3" customWidth="1"/>
    <col min="19" max="19" width="7.875" style="3" customWidth="1"/>
    <col min="20" max="20" width="6.75" style="3" customWidth="1"/>
    <col min="21" max="16384" width="9" style="3"/>
  </cols>
  <sheetData>
    <row r="1" customHeight="1" spans="1:1">
      <c r="A1" s="2" t="s">
        <v>409</v>
      </c>
    </row>
    <row r="2" s="20" customFormat="1" ht="30" customHeight="1" spans="1:20">
      <c r="A2" s="4" t="s">
        <v>2807</v>
      </c>
      <c r="B2" s="4"/>
      <c r="C2" s="4"/>
      <c r="D2" s="4"/>
      <c r="E2" s="4"/>
      <c r="F2" s="4"/>
      <c r="G2" s="4"/>
      <c r="H2" s="4"/>
      <c r="I2" s="4"/>
      <c r="J2" s="4"/>
      <c r="K2" s="4"/>
      <c r="L2" s="4"/>
      <c r="M2" s="4"/>
      <c r="N2" s="4"/>
      <c r="O2" s="4"/>
      <c r="P2" s="4"/>
      <c r="Q2" s="4"/>
      <c r="R2" s="4"/>
      <c r="S2" s="4"/>
      <c r="T2" s="4"/>
    </row>
    <row r="3" customHeight="1" spans="1:20">
      <c r="A3" s="5" t="s">
        <v>516</v>
      </c>
      <c r="B3" s="5"/>
      <c r="C3" s="5"/>
      <c r="D3" s="5"/>
      <c r="E3" s="5"/>
      <c r="F3" s="5"/>
      <c r="G3" s="5"/>
      <c r="H3" s="5"/>
      <c r="I3" s="5"/>
      <c r="J3" s="5"/>
      <c r="K3" s="5"/>
      <c r="L3" s="5"/>
      <c r="M3" s="5"/>
      <c r="N3" s="5"/>
      <c r="O3" s="5"/>
      <c r="P3" s="5"/>
      <c r="Q3" s="5"/>
      <c r="R3" s="5"/>
      <c r="S3" s="5"/>
      <c r="T3" s="5"/>
    </row>
    <row r="4" ht="14.1" customHeight="1" spans="1:20">
      <c r="A4" s="5"/>
      <c r="B4" s="433"/>
      <c r="C4" s="5"/>
      <c r="D4" s="5"/>
      <c r="E4" s="5"/>
      <c r="F4" s="5"/>
      <c r="G4" s="5"/>
      <c r="H4" s="5"/>
      <c r="I4" s="5"/>
      <c r="J4" s="5"/>
      <c r="K4" s="5"/>
      <c r="L4" s="5"/>
      <c r="M4" s="5"/>
      <c r="N4" s="5"/>
      <c r="O4" s="5"/>
      <c r="P4" s="5"/>
      <c r="Q4" s="5"/>
      <c r="R4" s="5"/>
      <c r="S4" s="5"/>
      <c r="T4" s="5" t="s">
        <v>2808</v>
      </c>
    </row>
    <row r="5" customHeight="1" spans="1:20">
      <c r="A5" s="59" t="s">
        <v>519</v>
      </c>
      <c r="B5" s="7"/>
      <c r="C5" s="7"/>
      <c r="D5" s="7"/>
      <c r="E5" s="7"/>
      <c r="T5" s="34" t="s">
        <v>587</v>
      </c>
    </row>
    <row r="6" s="5" customFormat="1" ht="12.95" customHeight="1" spans="1:20">
      <c r="A6" s="41" t="s">
        <v>444</v>
      </c>
      <c r="B6" s="434" t="s">
        <v>2113</v>
      </c>
      <c r="C6" s="74" t="s">
        <v>2266</v>
      </c>
      <c r="D6" s="74" t="s">
        <v>958</v>
      </c>
      <c r="E6" s="74" t="s">
        <v>2267</v>
      </c>
      <c r="F6" s="74" t="s">
        <v>877</v>
      </c>
      <c r="G6" s="74" t="s">
        <v>878</v>
      </c>
      <c r="H6" s="53" t="s">
        <v>905</v>
      </c>
      <c r="I6" s="74" t="s">
        <v>2270</v>
      </c>
      <c r="J6" s="74" t="s">
        <v>1032</v>
      </c>
      <c r="K6" s="74" t="s">
        <v>2123</v>
      </c>
      <c r="L6" s="54" t="s">
        <v>2194</v>
      </c>
      <c r="M6" s="41" t="s">
        <v>414</v>
      </c>
      <c r="N6" s="41"/>
      <c r="O6" s="98" t="s">
        <v>961</v>
      </c>
      <c r="P6" s="41" t="s">
        <v>415</v>
      </c>
      <c r="Q6" s="41"/>
      <c r="R6" s="41"/>
      <c r="S6" s="53" t="s">
        <v>417</v>
      </c>
      <c r="T6" s="74" t="s">
        <v>577</v>
      </c>
    </row>
    <row r="7" s="5" customFormat="1" ht="12.75" spans="1:20">
      <c r="A7" s="91"/>
      <c r="B7" s="435"/>
      <c r="C7" s="92"/>
      <c r="D7" s="92"/>
      <c r="E7" s="92"/>
      <c r="F7" s="92"/>
      <c r="G7" s="93"/>
      <c r="H7" s="436"/>
      <c r="I7" s="94"/>
      <c r="J7" s="94"/>
      <c r="K7" s="93"/>
      <c r="L7" s="443"/>
      <c r="M7" s="95" t="s">
        <v>1980</v>
      </c>
      <c r="N7" s="96" t="s">
        <v>1981</v>
      </c>
      <c r="O7" s="99"/>
      <c r="P7" s="96" t="s">
        <v>1980</v>
      </c>
      <c r="Q7" s="100" t="s">
        <v>1036</v>
      </c>
      <c r="R7" s="96" t="s">
        <v>1981</v>
      </c>
      <c r="S7" s="448"/>
      <c r="T7" s="92"/>
    </row>
    <row r="8" s="5" customFormat="1" ht="12.75" spans="1:20">
      <c r="A8" s="435">
        <v>1</v>
      </c>
      <c r="B8" s="435">
        <v>1757194</v>
      </c>
      <c r="C8" s="437" t="s">
        <v>2809</v>
      </c>
      <c r="D8" s="437" t="s">
        <v>2810</v>
      </c>
      <c r="E8" s="437"/>
      <c r="F8" s="438" t="s">
        <v>1233</v>
      </c>
      <c r="G8" s="439">
        <v>1</v>
      </c>
      <c r="H8" s="440" t="s">
        <v>2811</v>
      </c>
      <c r="I8" s="80">
        <v>38718</v>
      </c>
      <c r="J8" s="80">
        <v>38718</v>
      </c>
      <c r="K8" s="444">
        <v>3</v>
      </c>
      <c r="L8" s="445" t="s">
        <v>2277</v>
      </c>
      <c r="M8" s="86">
        <v>946</v>
      </c>
      <c r="N8" s="86"/>
      <c r="O8" s="87"/>
      <c r="P8" s="446">
        <v>30</v>
      </c>
      <c r="Q8" s="446" t="s">
        <v>517</v>
      </c>
      <c r="R8" s="446">
        <v>30</v>
      </c>
      <c r="S8" s="279" t="s">
        <v>517</v>
      </c>
      <c r="T8" s="92"/>
    </row>
    <row r="9" s="5" customFormat="1" ht="12.75" spans="1:20">
      <c r="A9" s="435">
        <v>2</v>
      </c>
      <c r="B9" s="435">
        <v>1757195</v>
      </c>
      <c r="C9" s="437" t="s">
        <v>2812</v>
      </c>
      <c r="D9" s="437"/>
      <c r="E9" s="437"/>
      <c r="F9" s="438" t="s">
        <v>1233</v>
      </c>
      <c r="G9" s="439">
        <v>1</v>
      </c>
      <c r="H9" s="440" t="s">
        <v>2811</v>
      </c>
      <c r="I9" s="80">
        <v>38718</v>
      </c>
      <c r="J9" s="80">
        <v>38718</v>
      </c>
      <c r="K9" s="444">
        <v>3</v>
      </c>
      <c r="L9" s="445" t="s">
        <v>2277</v>
      </c>
      <c r="M9" s="86">
        <v>946</v>
      </c>
      <c r="N9" s="86"/>
      <c r="O9" s="87"/>
      <c r="P9" s="446">
        <v>30</v>
      </c>
      <c r="Q9" s="446" t="s">
        <v>517</v>
      </c>
      <c r="R9" s="446">
        <v>30</v>
      </c>
      <c r="S9" s="279" t="s">
        <v>517</v>
      </c>
      <c r="T9" s="92"/>
    </row>
    <row r="10" s="5" customFormat="1" ht="12.75" spans="1:20">
      <c r="A10" s="435">
        <v>3</v>
      </c>
      <c r="B10" s="435">
        <v>1757196</v>
      </c>
      <c r="C10" s="437" t="s">
        <v>2813</v>
      </c>
      <c r="D10" s="437"/>
      <c r="E10" s="437"/>
      <c r="F10" s="438" t="s">
        <v>1233</v>
      </c>
      <c r="G10" s="439">
        <v>1</v>
      </c>
      <c r="H10" s="440" t="s">
        <v>2814</v>
      </c>
      <c r="I10" s="80">
        <v>38718</v>
      </c>
      <c r="J10" s="80">
        <v>38718</v>
      </c>
      <c r="K10" s="444">
        <v>3</v>
      </c>
      <c r="L10" s="445" t="s">
        <v>2277</v>
      </c>
      <c r="M10" s="86">
        <v>2580</v>
      </c>
      <c r="N10" s="86"/>
      <c r="O10" s="87"/>
      <c r="P10" s="446">
        <v>50</v>
      </c>
      <c r="Q10" s="446" t="s">
        <v>517</v>
      </c>
      <c r="R10" s="446">
        <v>50</v>
      </c>
      <c r="S10" s="279" t="s">
        <v>517</v>
      </c>
      <c r="T10" s="92"/>
    </row>
    <row r="11" s="5" customFormat="1" ht="12.75" spans="1:20">
      <c r="A11" s="435">
        <v>4</v>
      </c>
      <c r="B11" s="435">
        <v>1758194</v>
      </c>
      <c r="C11" s="437" t="s">
        <v>2815</v>
      </c>
      <c r="D11" s="437" t="s">
        <v>2816</v>
      </c>
      <c r="E11" s="437" t="s">
        <v>2817</v>
      </c>
      <c r="F11" s="438" t="s">
        <v>1233</v>
      </c>
      <c r="G11" s="439">
        <v>1</v>
      </c>
      <c r="H11" s="440" t="s">
        <v>2814</v>
      </c>
      <c r="I11" s="80">
        <v>38718</v>
      </c>
      <c r="J11" s="80">
        <v>38718</v>
      </c>
      <c r="K11" s="444">
        <v>3</v>
      </c>
      <c r="L11" s="445" t="s">
        <v>2277</v>
      </c>
      <c r="M11" s="86">
        <v>2752</v>
      </c>
      <c r="N11" s="86"/>
      <c r="O11" s="87"/>
      <c r="P11" s="446">
        <v>50</v>
      </c>
      <c r="Q11" s="446" t="s">
        <v>517</v>
      </c>
      <c r="R11" s="446">
        <v>50</v>
      </c>
      <c r="S11" s="279" t="s">
        <v>517</v>
      </c>
      <c r="T11" s="92"/>
    </row>
    <row r="12" s="5" customFormat="1" ht="12.75" spans="1:20">
      <c r="A12" s="435">
        <v>5</v>
      </c>
      <c r="B12" s="435">
        <v>1758195</v>
      </c>
      <c r="C12" s="437" t="s">
        <v>2812</v>
      </c>
      <c r="D12" s="437"/>
      <c r="E12" s="437"/>
      <c r="F12" s="438" t="s">
        <v>1233</v>
      </c>
      <c r="G12" s="439">
        <v>1</v>
      </c>
      <c r="H12" s="440" t="s">
        <v>2811</v>
      </c>
      <c r="I12" s="80">
        <v>38718</v>
      </c>
      <c r="J12" s="80">
        <v>38718</v>
      </c>
      <c r="K12" s="444">
        <v>3</v>
      </c>
      <c r="L12" s="445" t="s">
        <v>2277</v>
      </c>
      <c r="M12" s="86">
        <v>946</v>
      </c>
      <c r="N12" s="86"/>
      <c r="O12" s="87"/>
      <c r="P12" s="446">
        <v>30</v>
      </c>
      <c r="Q12" s="446" t="s">
        <v>517</v>
      </c>
      <c r="R12" s="446">
        <v>30</v>
      </c>
      <c r="S12" s="279" t="s">
        <v>517</v>
      </c>
      <c r="T12" s="92"/>
    </row>
    <row r="13" s="5" customFormat="1" ht="12.75" spans="1:20">
      <c r="A13" s="435">
        <v>6</v>
      </c>
      <c r="B13" s="435">
        <v>1758196</v>
      </c>
      <c r="C13" s="437" t="s">
        <v>2818</v>
      </c>
      <c r="D13" s="437"/>
      <c r="E13" s="437"/>
      <c r="F13" s="438" t="s">
        <v>1233</v>
      </c>
      <c r="G13" s="439">
        <v>1</v>
      </c>
      <c r="H13" s="440" t="s">
        <v>2811</v>
      </c>
      <c r="I13" s="80">
        <v>38718</v>
      </c>
      <c r="J13" s="80">
        <v>38718</v>
      </c>
      <c r="K13" s="444">
        <v>3</v>
      </c>
      <c r="L13" s="445" t="s">
        <v>2277</v>
      </c>
      <c r="M13" s="86">
        <v>588</v>
      </c>
      <c r="N13" s="86"/>
      <c r="O13" s="87"/>
      <c r="P13" s="446">
        <v>50</v>
      </c>
      <c r="Q13" s="446" t="s">
        <v>517</v>
      </c>
      <c r="R13" s="446">
        <v>50</v>
      </c>
      <c r="S13" s="279" t="s">
        <v>517</v>
      </c>
      <c r="T13" s="92"/>
    </row>
    <row r="14" s="5" customFormat="1" ht="12.75" spans="1:20">
      <c r="A14" s="435">
        <v>7</v>
      </c>
      <c r="B14" s="435">
        <v>1758197</v>
      </c>
      <c r="C14" s="437" t="s">
        <v>2819</v>
      </c>
      <c r="D14" s="437"/>
      <c r="E14" s="437"/>
      <c r="F14" s="438" t="s">
        <v>1233</v>
      </c>
      <c r="G14" s="439">
        <v>1</v>
      </c>
      <c r="H14" s="440" t="s">
        <v>2820</v>
      </c>
      <c r="I14" s="80">
        <v>38718</v>
      </c>
      <c r="J14" s="80">
        <v>38718</v>
      </c>
      <c r="K14" s="444">
        <v>3</v>
      </c>
      <c r="L14" s="445" t="s">
        <v>2277</v>
      </c>
      <c r="M14" s="86">
        <v>285</v>
      </c>
      <c r="N14" s="86"/>
      <c r="O14" s="87"/>
      <c r="P14" s="446">
        <v>10</v>
      </c>
      <c r="Q14" s="446" t="s">
        <v>517</v>
      </c>
      <c r="R14" s="446">
        <v>10</v>
      </c>
      <c r="S14" s="279" t="s">
        <v>517</v>
      </c>
      <c r="T14" s="92"/>
    </row>
    <row r="15" s="5" customFormat="1" ht="12.75" spans="1:20">
      <c r="A15" s="435">
        <v>8</v>
      </c>
      <c r="B15" s="435">
        <v>1758198</v>
      </c>
      <c r="C15" s="437" t="s">
        <v>2821</v>
      </c>
      <c r="D15" s="437" t="s">
        <v>2822</v>
      </c>
      <c r="E15" s="437" t="s">
        <v>2823</v>
      </c>
      <c r="F15" s="438" t="s">
        <v>1233</v>
      </c>
      <c r="G15" s="439">
        <v>1</v>
      </c>
      <c r="H15" s="440" t="s">
        <v>2820</v>
      </c>
      <c r="I15" s="80">
        <v>38718</v>
      </c>
      <c r="J15" s="80">
        <v>38718</v>
      </c>
      <c r="K15" s="444">
        <v>3</v>
      </c>
      <c r="L15" s="445" t="s">
        <v>2277</v>
      </c>
      <c r="M15" s="86">
        <v>209</v>
      </c>
      <c r="N15" s="86"/>
      <c r="O15" s="87"/>
      <c r="P15" s="446">
        <v>10</v>
      </c>
      <c r="Q15" s="446" t="s">
        <v>517</v>
      </c>
      <c r="R15" s="446">
        <v>10</v>
      </c>
      <c r="S15" s="279" t="s">
        <v>517</v>
      </c>
      <c r="T15" s="92"/>
    </row>
    <row r="16" s="5" customFormat="1" ht="12.75" spans="1:20">
      <c r="A16" s="435">
        <v>9</v>
      </c>
      <c r="B16" s="435">
        <v>1759194</v>
      </c>
      <c r="C16" s="437" t="s">
        <v>2812</v>
      </c>
      <c r="D16" s="437"/>
      <c r="E16" s="437"/>
      <c r="F16" s="438" t="s">
        <v>1233</v>
      </c>
      <c r="G16" s="439">
        <v>1</v>
      </c>
      <c r="H16" s="440" t="s">
        <v>2811</v>
      </c>
      <c r="I16" s="80">
        <v>38718</v>
      </c>
      <c r="J16" s="80">
        <v>38718</v>
      </c>
      <c r="K16" s="444">
        <v>3</v>
      </c>
      <c r="L16" s="445" t="s">
        <v>2277</v>
      </c>
      <c r="M16" s="86">
        <v>957</v>
      </c>
      <c r="N16" s="86"/>
      <c r="O16" s="87"/>
      <c r="P16" s="446">
        <v>30</v>
      </c>
      <c r="Q16" s="446" t="s">
        <v>517</v>
      </c>
      <c r="R16" s="446">
        <v>30</v>
      </c>
      <c r="S16" s="279" t="s">
        <v>517</v>
      </c>
      <c r="T16" s="92"/>
    </row>
    <row r="17" s="5" customFormat="1" ht="12.75" spans="1:20">
      <c r="A17" s="435">
        <v>10</v>
      </c>
      <c r="B17" s="435">
        <v>1759195</v>
      </c>
      <c r="C17" s="437" t="s">
        <v>2824</v>
      </c>
      <c r="D17" s="437"/>
      <c r="E17" s="437"/>
      <c r="F17" s="438" t="s">
        <v>1233</v>
      </c>
      <c r="G17" s="439">
        <v>1</v>
      </c>
      <c r="H17" s="440" t="s">
        <v>2820</v>
      </c>
      <c r="I17" s="80">
        <v>40452</v>
      </c>
      <c r="J17" s="80">
        <v>40452</v>
      </c>
      <c r="K17" s="444">
        <v>3</v>
      </c>
      <c r="L17" s="445" t="s">
        <v>2277</v>
      </c>
      <c r="M17" s="86">
        <v>29593.61</v>
      </c>
      <c r="N17" s="86"/>
      <c r="O17" s="87"/>
      <c r="P17" s="446">
        <v>50</v>
      </c>
      <c r="Q17" s="446" t="s">
        <v>517</v>
      </c>
      <c r="R17" s="446">
        <v>50</v>
      </c>
      <c r="S17" s="279" t="s">
        <v>517</v>
      </c>
      <c r="T17" s="92"/>
    </row>
    <row r="18" s="5" customFormat="1" ht="12.75" spans="1:20">
      <c r="A18" s="435">
        <v>11</v>
      </c>
      <c r="B18" s="435">
        <v>1759196</v>
      </c>
      <c r="C18" s="437" t="s">
        <v>2825</v>
      </c>
      <c r="D18" s="437" t="s">
        <v>2826</v>
      </c>
      <c r="E18" s="437" t="s">
        <v>2827</v>
      </c>
      <c r="F18" s="438" t="s">
        <v>1233</v>
      </c>
      <c r="G18" s="439">
        <v>1</v>
      </c>
      <c r="H18" s="440" t="s">
        <v>2820</v>
      </c>
      <c r="I18" s="80">
        <v>40452</v>
      </c>
      <c r="J18" s="80">
        <v>40452</v>
      </c>
      <c r="K18" s="444">
        <v>3</v>
      </c>
      <c r="L18" s="445" t="s">
        <v>2277</v>
      </c>
      <c r="M18" s="86">
        <v>15683.76</v>
      </c>
      <c r="N18" s="86"/>
      <c r="O18" s="87"/>
      <c r="P18" s="446">
        <v>500</v>
      </c>
      <c r="Q18" s="446" t="s">
        <v>517</v>
      </c>
      <c r="R18" s="446">
        <v>500</v>
      </c>
      <c r="S18" s="279" t="s">
        <v>517</v>
      </c>
      <c r="T18" s="92"/>
    </row>
    <row r="19" s="5" customFormat="1" ht="12.75" spans="1:20">
      <c r="A19" s="435">
        <v>12</v>
      </c>
      <c r="B19" s="435">
        <v>1759197</v>
      </c>
      <c r="C19" s="437" t="s">
        <v>2828</v>
      </c>
      <c r="D19" s="437" t="s">
        <v>2829</v>
      </c>
      <c r="E19" s="437" t="s">
        <v>2830</v>
      </c>
      <c r="F19" s="438" t="s">
        <v>1233</v>
      </c>
      <c r="G19" s="439">
        <v>1</v>
      </c>
      <c r="H19" s="440" t="s">
        <v>2831</v>
      </c>
      <c r="I19" s="80">
        <v>40452</v>
      </c>
      <c r="J19" s="80">
        <v>40452</v>
      </c>
      <c r="K19" s="444">
        <v>3</v>
      </c>
      <c r="L19" s="445" t="s">
        <v>2277</v>
      </c>
      <c r="M19" s="86">
        <v>8000</v>
      </c>
      <c r="N19" s="86"/>
      <c r="O19" s="87"/>
      <c r="P19" s="446">
        <v>200</v>
      </c>
      <c r="Q19" s="446" t="s">
        <v>517</v>
      </c>
      <c r="R19" s="446">
        <v>200</v>
      </c>
      <c r="S19" s="279" t="s">
        <v>517</v>
      </c>
      <c r="T19" s="92"/>
    </row>
    <row r="20" s="5" customFormat="1" ht="12.75" spans="1:20">
      <c r="A20" s="435">
        <v>13</v>
      </c>
      <c r="B20" s="435">
        <v>1759198</v>
      </c>
      <c r="C20" s="437" t="s">
        <v>2832</v>
      </c>
      <c r="D20" s="437" t="s">
        <v>2833</v>
      </c>
      <c r="E20" s="437" t="s">
        <v>2834</v>
      </c>
      <c r="F20" s="438" t="s">
        <v>1233</v>
      </c>
      <c r="G20" s="439">
        <v>1</v>
      </c>
      <c r="H20" s="440" t="s">
        <v>2820</v>
      </c>
      <c r="I20" s="80">
        <v>40452</v>
      </c>
      <c r="J20" s="80">
        <v>40452</v>
      </c>
      <c r="K20" s="444">
        <v>3</v>
      </c>
      <c r="L20" s="445" t="s">
        <v>2277</v>
      </c>
      <c r="M20" s="86">
        <v>5200</v>
      </c>
      <c r="N20" s="86"/>
      <c r="O20" s="87"/>
      <c r="P20" s="446">
        <v>100</v>
      </c>
      <c r="Q20" s="446" t="s">
        <v>517</v>
      </c>
      <c r="R20" s="446">
        <v>100</v>
      </c>
      <c r="S20" s="279" t="s">
        <v>517</v>
      </c>
      <c r="T20" s="92"/>
    </row>
    <row r="21" s="5" customFormat="1" ht="12.75" spans="1:20">
      <c r="A21" s="435">
        <v>14</v>
      </c>
      <c r="B21" s="435">
        <v>1759199</v>
      </c>
      <c r="C21" s="437" t="s">
        <v>2835</v>
      </c>
      <c r="D21" s="437"/>
      <c r="E21" s="437"/>
      <c r="F21" s="438" t="s">
        <v>1233</v>
      </c>
      <c r="G21" s="439">
        <v>1</v>
      </c>
      <c r="H21" s="440" t="s">
        <v>2820</v>
      </c>
      <c r="I21" s="80">
        <v>40452</v>
      </c>
      <c r="J21" s="80">
        <v>40452</v>
      </c>
      <c r="K21" s="444">
        <v>3</v>
      </c>
      <c r="L21" s="445" t="s">
        <v>2277</v>
      </c>
      <c r="M21" s="86">
        <v>24674</v>
      </c>
      <c r="N21" s="86"/>
      <c r="O21" s="87"/>
      <c r="P21" s="446">
        <v>500</v>
      </c>
      <c r="Q21" s="446" t="s">
        <v>517</v>
      </c>
      <c r="R21" s="446">
        <v>500</v>
      </c>
      <c r="S21" s="279" t="s">
        <v>517</v>
      </c>
      <c r="T21" s="92"/>
    </row>
    <row r="22" s="5" customFormat="1" ht="12.75" spans="1:20">
      <c r="A22" s="435">
        <v>15</v>
      </c>
      <c r="B22" s="435">
        <v>1759200</v>
      </c>
      <c r="C22" s="437" t="s">
        <v>2836</v>
      </c>
      <c r="D22" s="437" t="s">
        <v>2837</v>
      </c>
      <c r="E22" s="437" t="s">
        <v>2838</v>
      </c>
      <c r="F22" s="438" t="s">
        <v>1233</v>
      </c>
      <c r="G22" s="439">
        <v>1</v>
      </c>
      <c r="H22" s="440" t="s">
        <v>2820</v>
      </c>
      <c r="I22" s="80">
        <v>40452</v>
      </c>
      <c r="J22" s="80">
        <v>40452</v>
      </c>
      <c r="K22" s="444">
        <v>3</v>
      </c>
      <c r="L22" s="445" t="s">
        <v>2277</v>
      </c>
      <c r="M22" s="86">
        <v>14102.55</v>
      </c>
      <c r="N22" s="86"/>
      <c r="O22" s="87"/>
      <c r="P22" s="446">
        <v>50</v>
      </c>
      <c r="Q22" s="446" t="s">
        <v>517</v>
      </c>
      <c r="R22" s="446">
        <v>50</v>
      </c>
      <c r="S22" s="279" t="s">
        <v>517</v>
      </c>
      <c r="T22" s="92"/>
    </row>
    <row r="23" s="5" customFormat="1" ht="12.75" spans="1:20">
      <c r="A23" s="435">
        <v>16</v>
      </c>
      <c r="B23" s="435">
        <v>1759201</v>
      </c>
      <c r="C23" s="437" t="s">
        <v>2839</v>
      </c>
      <c r="D23" s="437" t="s">
        <v>2840</v>
      </c>
      <c r="E23" s="437" t="s">
        <v>2841</v>
      </c>
      <c r="F23" s="438" t="s">
        <v>1233</v>
      </c>
      <c r="G23" s="439">
        <v>1</v>
      </c>
      <c r="H23" s="440" t="s">
        <v>2820</v>
      </c>
      <c r="I23" s="80">
        <v>40452</v>
      </c>
      <c r="J23" s="80">
        <v>40452</v>
      </c>
      <c r="K23" s="444">
        <v>3</v>
      </c>
      <c r="L23" s="445" t="s">
        <v>2277</v>
      </c>
      <c r="M23" s="86">
        <v>5897.45</v>
      </c>
      <c r="N23" s="86"/>
      <c r="O23" s="87"/>
      <c r="P23" s="446">
        <v>50</v>
      </c>
      <c r="Q23" s="446" t="s">
        <v>517</v>
      </c>
      <c r="R23" s="446">
        <v>50</v>
      </c>
      <c r="S23" s="279" t="s">
        <v>517</v>
      </c>
      <c r="T23" s="92"/>
    </row>
    <row r="24" s="5" customFormat="1" ht="12.75" spans="1:20">
      <c r="A24" s="435">
        <v>17</v>
      </c>
      <c r="B24" s="435">
        <v>1760194</v>
      </c>
      <c r="C24" s="437" t="s">
        <v>2842</v>
      </c>
      <c r="D24" s="437">
        <v>1216</v>
      </c>
      <c r="E24" s="437" t="s">
        <v>2841</v>
      </c>
      <c r="F24" s="438" t="s">
        <v>1233</v>
      </c>
      <c r="G24" s="439">
        <v>1</v>
      </c>
      <c r="H24" s="440" t="s">
        <v>2820</v>
      </c>
      <c r="I24" s="80">
        <v>40452</v>
      </c>
      <c r="J24" s="80">
        <v>40452</v>
      </c>
      <c r="K24" s="444">
        <v>3</v>
      </c>
      <c r="L24" s="445" t="s">
        <v>2277</v>
      </c>
      <c r="M24" s="86">
        <v>2400</v>
      </c>
      <c r="N24" s="86"/>
      <c r="O24" s="87"/>
      <c r="P24" s="446">
        <v>50</v>
      </c>
      <c r="Q24" s="446" t="s">
        <v>517</v>
      </c>
      <c r="R24" s="446">
        <v>50</v>
      </c>
      <c r="S24" s="279" t="s">
        <v>517</v>
      </c>
      <c r="T24" s="92"/>
    </row>
    <row r="25" s="5" customFormat="1" ht="12.75" spans="1:20">
      <c r="A25" s="435">
        <v>18</v>
      </c>
      <c r="B25" s="435">
        <v>1760195</v>
      </c>
      <c r="C25" s="437" t="s">
        <v>1533</v>
      </c>
      <c r="D25" s="437" t="s">
        <v>2843</v>
      </c>
      <c r="E25" s="437" t="s">
        <v>2844</v>
      </c>
      <c r="F25" s="438" t="s">
        <v>1233</v>
      </c>
      <c r="G25" s="439">
        <v>1</v>
      </c>
      <c r="H25" s="440" t="s">
        <v>2820</v>
      </c>
      <c r="I25" s="80">
        <v>40452</v>
      </c>
      <c r="J25" s="80">
        <v>40452</v>
      </c>
      <c r="K25" s="444">
        <v>3</v>
      </c>
      <c r="L25" s="445" t="s">
        <v>2277</v>
      </c>
      <c r="M25" s="86">
        <v>20000</v>
      </c>
      <c r="N25" s="86"/>
      <c r="O25" s="87"/>
      <c r="P25" s="446">
        <v>500</v>
      </c>
      <c r="Q25" s="446" t="s">
        <v>517</v>
      </c>
      <c r="R25" s="446">
        <v>500</v>
      </c>
      <c r="S25" s="279" t="s">
        <v>517</v>
      </c>
      <c r="T25" s="92"/>
    </row>
    <row r="26" s="5" customFormat="1" ht="12.75" spans="1:20">
      <c r="A26" s="435">
        <v>19</v>
      </c>
      <c r="B26" s="435">
        <v>1760196</v>
      </c>
      <c r="C26" s="437" t="s">
        <v>2845</v>
      </c>
      <c r="D26" s="437" t="s">
        <v>2846</v>
      </c>
      <c r="E26" s="437" t="s">
        <v>2838</v>
      </c>
      <c r="F26" s="438" t="s">
        <v>1233</v>
      </c>
      <c r="G26" s="439">
        <v>1</v>
      </c>
      <c r="H26" s="440" t="s">
        <v>2820</v>
      </c>
      <c r="I26" s="80">
        <v>40452</v>
      </c>
      <c r="J26" s="80">
        <v>40452</v>
      </c>
      <c r="K26" s="444">
        <v>3</v>
      </c>
      <c r="L26" s="445" t="s">
        <v>2277</v>
      </c>
      <c r="M26" s="86">
        <v>4600</v>
      </c>
      <c r="N26" s="86"/>
      <c r="O26" s="87"/>
      <c r="P26" s="446">
        <v>50</v>
      </c>
      <c r="Q26" s="446" t="s">
        <v>517</v>
      </c>
      <c r="R26" s="446">
        <v>50</v>
      </c>
      <c r="S26" s="279" t="s">
        <v>517</v>
      </c>
      <c r="T26" s="92"/>
    </row>
    <row r="27" s="5" customFormat="1" ht="12.75" spans="1:20">
      <c r="A27" s="435">
        <v>20</v>
      </c>
      <c r="B27" s="435">
        <v>1760197</v>
      </c>
      <c r="C27" s="437" t="s">
        <v>2845</v>
      </c>
      <c r="D27" s="437" t="s">
        <v>2846</v>
      </c>
      <c r="E27" s="437" t="s">
        <v>2838</v>
      </c>
      <c r="F27" s="438" t="s">
        <v>1233</v>
      </c>
      <c r="G27" s="439">
        <v>1</v>
      </c>
      <c r="H27" s="440" t="s">
        <v>2820</v>
      </c>
      <c r="I27" s="80">
        <v>40452</v>
      </c>
      <c r="J27" s="80">
        <v>40452</v>
      </c>
      <c r="K27" s="444">
        <v>3</v>
      </c>
      <c r="L27" s="445" t="s">
        <v>2277</v>
      </c>
      <c r="M27" s="86">
        <v>4699</v>
      </c>
      <c r="N27" s="86"/>
      <c r="O27" s="87"/>
      <c r="P27" s="446">
        <v>100</v>
      </c>
      <c r="Q27" s="446" t="s">
        <v>517</v>
      </c>
      <c r="R27" s="446">
        <v>100</v>
      </c>
      <c r="S27" s="279" t="s">
        <v>517</v>
      </c>
      <c r="T27" s="92"/>
    </row>
    <row r="28" s="5" customFormat="1" ht="12.75" spans="1:20">
      <c r="A28" s="435">
        <v>21</v>
      </c>
      <c r="B28" s="435">
        <v>1760199</v>
      </c>
      <c r="C28" s="437" t="s">
        <v>2847</v>
      </c>
      <c r="D28" s="437"/>
      <c r="E28" s="437"/>
      <c r="F28" s="438" t="s">
        <v>1233</v>
      </c>
      <c r="G28" s="439">
        <v>1</v>
      </c>
      <c r="H28" s="440" t="s">
        <v>2820</v>
      </c>
      <c r="I28" s="80">
        <v>40452</v>
      </c>
      <c r="J28" s="80">
        <v>40452</v>
      </c>
      <c r="K28" s="444">
        <v>3</v>
      </c>
      <c r="L28" s="445" t="s">
        <v>2277</v>
      </c>
      <c r="M28" s="86">
        <v>3550</v>
      </c>
      <c r="N28" s="86"/>
      <c r="O28" s="87"/>
      <c r="P28" s="446">
        <v>50</v>
      </c>
      <c r="Q28" s="446" t="s">
        <v>517</v>
      </c>
      <c r="R28" s="446">
        <v>50</v>
      </c>
      <c r="S28" s="279" t="s">
        <v>517</v>
      </c>
      <c r="T28" s="92"/>
    </row>
    <row r="29" s="5" customFormat="1" ht="12.75" spans="1:20">
      <c r="A29" s="435">
        <v>22</v>
      </c>
      <c r="B29" s="435">
        <v>1760200</v>
      </c>
      <c r="C29" s="437" t="s">
        <v>2848</v>
      </c>
      <c r="D29" s="437" t="s">
        <v>2849</v>
      </c>
      <c r="E29" s="437" t="s">
        <v>2850</v>
      </c>
      <c r="F29" s="438" t="s">
        <v>1233</v>
      </c>
      <c r="G29" s="439">
        <v>1</v>
      </c>
      <c r="H29" s="440" t="s">
        <v>2820</v>
      </c>
      <c r="I29" s="80">
        <v>40452</v>
      </c>
      <c r="J29" s="80">
        <v>40452</v>
      </c>
      <c r="K29" s="444">
        <v>3</v>
      </c>
      <c r="L29" s="445" t="s">
        <v>2277</v>
      </c>
      <c r="M29" s="86">
        <v>1399</v>
      </c>
      <c r="N29" s="86"/>
      <c r="O29" s="87"/>
      <c r="P29" s="446">
        <v>50</v>
      </c>
      <c r="Q29" s="446" t="s">
        <v>517</v>
      </c>
      <c r="R29" s="446">
        <v>50</v>
      </c>
      <c r="S29" s="279" t="s">
        <v>517</v>
      </c>
      <c r="T29" s="92"/>
    </row>
    <row r="30" s="5" customFormat="1" ht="12.75" spans="1:20">
      <c r="A30" s="435">
        <v>23</v>
      </c>
      <c r="B30" s="435">
        <v>1760202</v>
      </c>
      <c r="C30" s="437" t="s">
        <v>2812</v>
      </c>
      <c r="D30" s="437"/>
      <c r="E30" s="437"/>
      <c r="F30" s="438" t="s">
        <v>1233</v>
      </c>
      <c r="G30" s="439">
        <v>1</v>
      </c>
      <c r="H30" s="440" t="s">
        <v>2820</v>
      </c>
      <c r="I30" s="80">
        <v>40452</v>
      </c>
      <c r="J30" s="80">
        <v>40452</v>
      </c>
      <c r="K30" s="444">
        <v>3</v>
      </c>
      <c r="L30" s="445" t="s">
        <v>2277</v>
      </c>
      <c r="M30" s="86">
        <v>3950</v>
      </c>
      <c r="N30" s="86"/>
      <c r="O30" s="87"/>
      <c r="P30" s="446">
        <v>50</v>
      </c>
      <c r="Q30" s="446" t="s">
        <v>517</v>
      </c>
      <c r="R30" s="446">
        <v>50</v>
      </c>
      <c r="S30" s="279" t="s">
        <v>517</v>
      </c>
      <c r="T30" s="92"/>
    </row>
    <row r="31" s="5" customFormat="1" ht="12.75" spans="1:20">
      <c r="A31" s="435">
        <v>24</v>
      </c>
      <c r="B31" s="435">
        <v>1760203</v>
      </c>
      <c r="C31" s="437" t="s">
        <v>2824</v>
      </c>
      <c r="D31" s="437" t="s">
        <v>2837</v>
      </c>
      <c r="E31" s="437" t="s">
        <v>2838</v>
      </c>
      <c r="F31" s="438" t="s">
        <v>1233</v>
      </c>
      <c r="G31" s="439">
        <v>1</v>
      </c>
      <c r="H31" s="440" t="s">
        <v>2820</v>
      </c>
      <c r="I31" s="80">
        <v>40452</v>
      </c>
      <c r="J31" s="80">
        <v>40452</v>
      </c>
      <c r="K31" s="444">
        <v>3</v>
      </c>
      <c r="L31" s="445" t="s">
        <v>2277</v>
      </c>
      <c r="M31" s="86">
        <v>5600</v>
      </c>
      <c r="N31" s="86"/>
      <c r="O31" s="87"/>
      <c r="P31" s="446">
        <v>50</v>
      </c>
      <c r="Q31" s="446" t="s">
        <v>517</v>
      </c>
      <c r="R31" s="446">
        <v>50</v>
      </c>
      <c r="S31" s="279" t="s">
        <v>517</v>
      </c>
      <c r="T31" s="92"/>
    </row>
    <row r="32" s="5" customFormat="1" ht="12.75" spans="1:20">
      <c r="A32" s="435">
        <v>25</v>
      </c>
      <c r="B32" s="435">
        <v>1760204</v>
      </c>
      <c r="C32" s="437" t="s">
        <v>2832</v>
      </c>
      <c r="D32" s="437"/>
      <c r="E32" s="437"/>
      <c r="F32" s="438" t="s">
        <v>1233</v>
      </c>
      <c r="G32" s="439">
        <v>1</v>
      </c>
      <c r="H32" s="440" t="s">
        <v>2820</v>
      </c>
      <c r="I32" s="80">
        <v>40452</v>
      </c>
      <c r="J32" s="80">
        <v>40452</v>
      </c>
      <c r="K32" s="444">
        <v>3</v>
      </c>
      <c r="L32" s="445" t="s">
        <v>2277</v>
      </c>
      <c r="M32" s="86">
        <v>5200</v>
      </c>
      <c r="N32" s="86"/>
      <c r="O32" s="87"/>
      <c r="P32" s="446">
        <v>100</v>
      </c>
      <c r="Q32" s="446" t="s">
        <v>517</v>
      </c>
      <c r="R32" s="446">
        <v>100</v>
      </c>
      <c r="S32" s="279" t="s">
        <v>517</v>
      </c>
      <c r="T32" s="92"/>
    </row>
    <row r="33" s="5" customFormat="1" ht="12.75" spans="1:20">
      <c r="A33" s="435">
        <v>26</v>
      </c>
      <c r="B33" s="435">
        <v>1760205</v>
      </c>
      <c r="C33" s="437" t="s">
        <v>2851</v>
      </c>
      <c r="D33" s="437" t="s">
        <v>2852</v>
      </c>
      <c r="E33" s="437" t="s">
        <v>2853</v>
      </c>
      <c r="F33" s="438" t="s">
        <v>1233</v>
      </c>
      <c r="G33" s="439">
        <v>1</v>
      </c>
      <c r="H33" s="440" t="s">
        <v>2820</v>
      </c>
      <c r="I33" s="80">
        <v>40452</v>
      </c>
      <c r="J33" s="80">
        <v>40452</v>
      </c>
      <c r="K33" s="444">
        <v>3</v>
      </c>
      <c r="L33" s="445" t="s">
        <v>2277</v>
      </c>
      <c r="M33" s="86">
        <v>26500</v>
      </c>
      <c r="N33" s="86"/>
      <c r="O33" s="87"/>
      <c r="P33" s="446">
        <v>800</v>
      </c>
      <c r="Q33" s="446" t="s">
        <v>517</v>
      </c>
      <c r="R33" s="446">
        <v>800</v>
      </c>
      <c r="S33" s="279" t="s">
        <v>517</v>
      </c>
      <c r="T33" s="92"/>
    </row>
    <row r="34" s="5" customFormat="1" ht="12.75" spans="1:20">
      <c r="A34" s="435">
        <v>27</v>
      </c>
      <c r="B34" s="435">
        <v>1760206</v>
      </c>
      <c r="C34" s="437" t="s">
        <v>2854</v>
      </c>
      <c r="D34" s="437" t="s">
        <v>2855</v>
      </c>
      <c r="E34" s="437" t="s">
        <v>2856</v>
      </c>
      <c r="F34" s="438" t="s">
        <v>1233</v>
      </c>
      <c r="G34" s="439">
        <v>1</v>
      </c>
      <c r="H34" s="440" t="s">
        <v>2820</v>
      </c>
      <c r="I34" s="80">
        <v>40452</v>
      </c>
      <c r="J34" s="80">
        <v>40452</v>
      </c>
      <c r="K34" s="444">
        <v>3</v>
      </c>
      <c r="L34" s="445" t="s">
        <v>2277</v>
      </c>
      <c r="M34" s="86">
        <v>35714</v>
      </c>
      <c r="N34" s="86"/>
      <c r="O34" s="87"/>
      <c r="P34" s="446">
        <v>1500</v>
      </c>
      <c r="Q34" s="446" t="s">
        <v>517</v>
      </c>
      <c r="R34" s="446">
        <v>1500</v>
      </c>
      <c r="S34" s="279" t="s">
        <v>517</v>
      </c>
      <c r="T34" s="92"/>
    </row>
    <row r="35" s="5" customFormat="1" ht="12.75" spans="1:20">
      <c r="A35" s="435">
        <v>28</v>
      </c>
      <c r="B35" s="435">
        <v>1760207</v>
      </c>
      <c r="C35" s="437" t="s">
        <v>2857</v>
      </c>
      <c r="D35" s="437" t="s">
        <v>2852</v>
      </c>
      <c r="E35" s="437" t="s">
        <v>2853</v>
      </c>
      <c r="F35" s="438" t="s">
        <v>1233</v>
      </c>
      <c r="G35" s="439">
        <v>1</v>
      </c>
      <c r="H35" s="440" t="s">
        <v>2820</v>
      </c>
      <c r="I35" s="80">
        <v>40452</v>
      </c>
      <c r="J35" s="80">
        <v>40452</v>
      </c>
      <c r="K35" s="444">
        <v>3</v>
      </c>
      <c r="L35" s="445" t="s">
        <v>2277</v>
      </c>
      <c r="M35" s="86">
        <v>6980</v>
      </c>
      <c r="N35" s="86"/>
      <c r="O35" s="87"/>
      <c r="P35" s="446">
        <v>300</v>
      </c>
      <c r="Q35" s="446" t="s">
        <v>517</v>
      </c>
      <c r="R35" s="446">
        <v>300</v>
      </c>
      <c r="S35" s="279" t="s">
        <v>517</v>
      </c>
      <c r="T35" s="92"/>
    </row>
    <row r="36" s="5" customFormat="1" ht="12.75" spans="1:20">
      <c r="A36" s="435">
        <v>29</v>
      </c>
      <c r="B36" s="435">
        <v>1760208</v>
      </c>
      <c r="C36" s="437" t="s">
        <v>2824</v>
      </c>
      <c r="D36" s="437" t="s">
        <v>2858</v>
      </c>
      <c r="E36" s="437" t="s">
        <v>2838</v>
      </c>
      <c r="F36" s="438" t="s">
        <v>1233</v>
      </c>
      <c r="G36" s="439">
        <v>1</v>
      </c>
      <c r="H36" s="440" t="s">
        <v>2820</v>
      </c>
      <c r="I36" s="80">
        <v>40452</v>
      </c>
      <c r="J36" s="80">
        <v>40452</v>
      </c>
      <c r="K36" s="444">
        <v>3</v>
      </c>
      <c r="L36" s="445" t="s">
        <v>2277</v>
      </c>
      <c r="M36" s="86">
        <v>7333.33</v>
      </c>
      <c r="N36" s="86"/>
      <c r="O36" s="87"/>
      <c r="P36" s="446">
        <v>50</v>
      </c>
      <c r="Q36" s="446" t="s">
        <v>517</v>
      </c>
      <c r="R36" s="446">
        <v>50</v>
      </c>
      <c r="S36" s="279" t="s">
        <v>517</v>
      </c>
      <c r="T36" s="92"/>
    </row>
    <row r="37" s="5" customFormat="1" ht="12.75" spans="1:20">
      <c r="A37" s="435">
        <v>30</v>
      </c>
      <c r="B37" s="435">
        <v>1760209</v>
      </c>
      <c r="C37" s="437" t="s">
        <v>2824</v>
      </c>
      <c r="D37" s="437" t="s">
        <v>2858</v>
      </c>
      <c r="E37" s="437" t="s">
        <v>2838</v>
      </c>
      <c r="F37" s="438" t="s">
        <v>1233</v>
      </c>
      <c r="G37" s="439">
        <v>1</v>
      </c>
      <c r="H37" s="440" t="s">
        <v>2820</v>
      </c>
      <c r="I37" s="80">
        <v>40452</v>
      </c>
      <c r="J37" s="80">
        <v>40452</v>
      </c>
      <c r="K37" s="444">
        <v>3</v>
      </c>
      <c r="L37" s="445" t="s">
        <v>2277</v>
      </c>
      <c r="M37" s="86">
        <v>7333.33</v>
      </c>
      <c r="N37" s="86"/>
      <c r="O37" s="87"/>
      <c r="P37" s="446">
        <v>50</v>
      </c>
      <c r="Q37" s="446" t="s">
        <v>517</v>
      </c>
      <c r="R37" s="446">
        <v>50</v>
      </c>
      <c r="S37" s="279" t="s">
        <v>517</v>
      </c>
      <c r="T37" s="92"/>
    </row>
    <row r="38" s="5" customFormat="1" ht="12.75" spans="1:20">
      <c r="A38" s="435">
        <v>31</v>
      </c>
      <c r="B38" s="435">
        <v>1760210</v>
      </c>
      <c r="C38" s="437" t="s">
        <v>2824</v>
      </c>
      <c r="D38" s="437" t="s">
        <v>2859</v>
      </c>
      <c r="E38" s="437" t="s">
        <v>2841</v>
      </c>
      <c r="F38" s="438" t="s">
        <v>1233</v>
      </c>
      <c r="G38" s="439">
        <v>1</v>
      </c>
      <c r="H38" s="440" t="s">
        <v>2820</v>
      </c>
      <c r="I38" s="80">
        <v>40452</v>
      </c>
      <c r="J38" s="80">
        <v>40452</v>
      </c>
      <c r="K38" s="444">
        <v>3</v>
      </c>
      <c r="L38" s="445" t="s">
        <v>2277</v>
      </c>
      <c r="M38" s="86">
        <v>7333.33</v>
      </c>
      <c r="N38" s="86"/>
      <c r="O38" s="87"/>
      <c r="P38" s="446">
        <v>50</v>
      </c>
      <c r="Q38" s="446" t="s">
        <v>517</v>
      </c>
      <c r="R38" s="446">
        <v>50</v>
      </c>
      <c r="S38" s="279" t="s">
        <v>517</v>
      </c>
      <c r="T38" s="92"/>
    </row>
    <row r="39" s="5" customFormat="1" ht="12.75" spans="1:20">
      <c r="A39" s="435">
        <v>32</v>
      </c>
      <c r="B39" s="435">
        <v>1966195</v>
      </c>
      <c r="C39" s="437" t="s">
        <v>2860</v>
      </c>
      <c r="D39" s="437"/>
      <c r="E39" s="437"/>
      <c r="F39" s="438" t="s">
        <v>1233</v>
      </c>
      <c r="G39" s="439">
        <v>1</v>
      </c>
      <c r="H39" s="440" t="s">
        <v>2861</v>
      </c>
      <c r="I39" s="80">
        <v>40452</v>
      </c>
      <c r="J39" s="80">
        <v>40452</v>
      </c>
      <c r="K39" s="444">
        <v>3</v>
      </c>
      <c r="L39" s="445" t="s">
        <v>2277</v>
      </c>
      <c r="M39" s="86">
        <v>412817.95</v>
      </c>
      <c r="N39" s="86"/>
      <c r="O39" s="87"/>
      <c r="P39" s="446">
        <v>0</v>
      </c>
      <c r="Q39" s="446" t="s">
        <v>517</v>
      </c>
      <c r="R39" s="446">
        <v>0</v>
      </c>
      <c r="S39" s="279" t="s">
        <v>517</v>
      </c>
      <c r="T39" s="92"/>
    </row>
    <row r="40" s="5" customFormat="1" ht="12.75" spans="1:20">
      <c r="A40" s="435">
        <v>33</v>
      </c>
      <c r="B40" s="435">
        <v>1966196</v>
      </c>
      <c r="C40" s="437" t="s">
        <v>2862</v>
      </c>
      <c r="D40" s="437" t="s">
        <v>2863</v>
      </c>
      <c r="E40" s="437" t="s">
        <v>2864</v>
      </c>
      <c r="F40" s="438" t="s">
        <v>1233</v>
      </c>
      <c r="G40" s="439">
        <v>1</v>
      </c>
      <c r="H40" s="440" t="s">
        <v>2820</v>
      </c>
      <c r="I40" s="80">
        <v>40452</v>
      </c>
      <c r="J40" s="80">
        <v>40452</v>
      </c>
      <c r="K40" s="444">
        <v>3</v>
      </c>
      <c r="L40" s="445" t="s">
        <v>2277</v>
      </c>
      <c r="M40" s="86">
        <v>78509.39</v>
      </c>
      <c r="N40" s="86"/>
      <c r="O40" s="87"/>
      <c r="P40" s="446">
        <v>2000</v>
      </c>
      <c r="Q40" s="446" t="s">
        <v>517</v>
      </c>
      <c r="R40" s="446">
        <v>2000</v>
      </c>
      <c r="S40" s="279" t="s">
        <v>517</v>
      </c>
      <c r="T40" s="92"/>
    </row>
    <row r="41" s="5" customFormat="1" ht="12.75" spans="1:20">
      <c r="A41" s="435">
        <v>34</v>
      </c>
      <c r="B41" s="435">
        <v>1966197</v>
      </c>
      <c r="C41" s="437" t="s">
        <v>2865</v>
      </c>
      <c r="D41" s="437" t="s">
        <v>2866</v>
      </c>
      <c r="E41" s="437" t="s">
        <v>2867</v>
      </c>
      <c r="F41" s="438" t="s">
        <v>1233</v>
      </c>
      <c r="G41" s="439">
        <v>1</v>
      </c>
      <c r="H41" s="440" t="s">
        <v>2820</v>
      </c>
      <c r="I41" s="80">
        <v>40452</v>
      </c>
      <c r="J41" s="80">
        <v>40452</v>
      </c>
      <c r="K41" s="444">
        <v>3</v>
      </c>
      <c r="L41" s="445" t="s">
        <v>2277</v>
      </c>
      <c r="M41" s="86">
        <v>3184.62</v>
      </c>
      <c r="N41" s="86"/>
      <c r="O41" s="87"/>
      <c r="P41" s="446">
        <v>100</v>
      </c>
      <c r="Q41" s="446" t="s">
        <v>517</v>
      </c>
      <c r="R41" s="446">
        <v>100</v>
      </c>
      <c r="S41" s="279" t="s">
        <v>517</v>
      </c>
      <c r="T41" s="92"/>
    </row>
    <row r="42" s="5" customFormat="1" ht="12.75" spans="1:20">
      <c r="A42" s="435">
        <v>35</v>
      </c>
      <c r="B42" s="435">
        <v>1966198</v>
      </c>
      <c r="C42" s="437" t="s">
        <v>2868</v>
      </c>
      <c r="D42" s="437"/>
      <c r="E42" s="437"/>
      <c r="F42" s="438" t="s">
        <v>1233</v>
      </c>
      <c r="G42" s="439">
        <v>1</v>
      </c>
      <c r="H42" s="440" t="s">
        <v>2820</v>
      </c>
      <c r="I42" s="80">
        <v>40452</v>
      </c>
      <c r="J42" s="80">
        <v>40452</v>
      </c>
      <c r="K42" s="444">
        <v>3</v>
      </c>
      <c r="L42" s="445" t="s">
        <v>2277</v>
      </c>
      <c r="M42" s="86">
        <v>235777.78</v>
      </c>
      <c r="N42" s="86"/>
      <c r="O42" s="87"/>
      <c r="P42" s="446">
        <v>8000</v>
      </c>
      <c r="Q42" s="446" t="s">
        <v>517</v>
      </c>
      <c r="R42" s="446">
        <v>8000</v>
      </c>
      <c r="S42" s="279" t="s">
        <v>517</v>
      </c>
      <c r="T42" s="92"/>
    </row>
    <row r="43" s="5" customFormat="1" ht="12.75" spans="1:20">
      <c r="A43" s="435">
        <v>36</v>
      </c>
      <c r="B43" s="435">
        <v>1966200</v>
      </c>
      <c r="C43" s="437" t="s">
        <v>1664</v>
      </c>
      <c r="D43" s="437" t="s">
        <v>2869</v>
      </c>
      <c r="E43" s="437" t="s">
        <v>2870</v>
      </c>
      <c r="F43" s="438" t="s">
        <v>1233</v>
      </c>
      <c r="G43" s="439">
        <v>1</v>
      </c>
      <c r="H43" s="440" t="s">
        <v>2820</v>
      </c>
      <c r="I43" s="80">
        <v>40452</v>
      </c>
      <c r="J43" s="80">
        <v>40452</v>
      </c>
      <c r="K43" s="444">
        <v>3</v>
      </c>
      <c r="L43" s="445" t="s">
        <v>2277</v>
      </c>
      <c r="M43" s="86">
        <v>4800</v>
      </c>
      <c r="N43" s="86"/>
      <c r="O43" s="87"/>
      <c r="P43" s="446">
        <v>150</v>
      </c>
      <c r="Q43" s="446" t="s">
        <v>517</v>
      </c>
      <c r="R43" s="446">
        <v>150</v>
      </c>
      <c r="S43" s="279" t="s">
        <v>517</v>
      </c>
      <c r="T43" s="92"/>
    </row>
    <row r="44" s="5" customFormat="1" ht="12.75" spans="1:20">
      <c r="A44" s="435">
        <v>37</v>
      </c>
      <c r="B44" s="435">
        <v>2162199</v>
      </c>
      <c r="C44" s="437" t="s">
        <v>2871</v>
      </c>
      <c r="D44" s="437"/>
      <c r="E44" s="437" t="s">
        <v>2841</v>
      </c>
      <c r="F44" s="438" t="s">
        <v>1233</v>
      </c>
      <c r="G44" s="439">
        <v>1</v>
      </c>
      <c r="H44" s="440" t="s">
        <v>2872</v>
      </c>
      <c r="I44" s="80">
        <v>40452</v>
      </c>
      <c r="J44" s="80">
        <v>40452</v>
      </c>
      <c r="K44" s="444">
        <v>3</v>
      </c>
      <c r="L44" s="445" t="s">
        <v>2873</v>
      </c>
      <c r="M44" s="86">
        <v>36752.14</v>
      </c>
      <c r="N44" s="86"/>
      <c r="O44" s="87"/>
      <c r="P44" s="446"/>
      <c r="Q44" s="446"/>
      <c r="R44" s="446"/>
      <c r="S44" s="279" t="s">
        <v>517</v>
      </c>
      <c r="T44" s="92"/>
    </row>
    <row r="45" s="5" customFormat="1" ht="12.75" spans="1:20">
      <c r="A45" s="435">
        <v>38</v>
      </c>
      <c r="B45" s="435">
        <v>8533456</v>
      </c>
      <c r="C45" s="437" t="s">
        <v>2874</v>
      </c>
      <c r="D45" s="437" t="s">
        <v>2875</v>
      </c>
      <c r="E45" s="437" t="s">
        <v>2876</v>
      </c>
      <c r="F45" s="438" t="s">
        <v>1233</v>
      </c>
      <c r="G45" s="439">
        <v>1</v>
      </c>
      <c r="H45" s="440" t="s">
        <v>2877</v>
      </c>
      <c r="I45" s="80">
        <v>42825</v>
      </c>
      <c r="J45" s="80">
        <v>41061</v>
      </c>
      <c r="K45" s="444">
        <v>3</v>
      </c>
      <c r="L45" s="445" t="s">
        <v>2131</v>
      </c>
      <c r="M45" s="86">
        <v>1944</v>
      </c>
      <c r="N45" s="86"/>
      <c r="O45" s="87"/>
      <c r="P45" s="446">
        <v>700</v>
      </c>
      <c r="Q45" s="446">
        <v>15</v>
      </c>
      <c r="R45" s="446">
        <v>105</v>
      </c>
      <c r="S45" s="279" t="s">
        <v>517</v>
      </c>
      <c r="T45" s="449" t="s">
        <v>2878</v>
      </c>
    </row>
    <row r="46" s="242" customFormat="1" ht="12.95" customHeight="1" spans="1:20">
      <c r="A46" s="258">
        <v>39</v>
      </c>
      <c r="B46" s="258">
        <v>8533457</v>
      </c>
      <c r="C46" s="259" t="s">
        <v>2874</v>
      </c>
      <c r="D46" s="259" t="s">
        <v>2875</v>
      </c>
      <c r="E46" s="259" t="s">
        <v>2876</v>
      </c>
      <c r="F46" s="441" t="s">
        <v>1233</v>
      </c>
      <c r="G46" s="442">
        <v>1</v>
      </c>
      <c r="H46" s="262" t="s">
        <v>2877</v>
      </c>
      <c r="I46" s="263">
        <v>42825</v>
      </c>
      <c r="J46" s="263">
        <v>41061</v>
      </c>
      <c r="K46" s="261">
        <v>3</v>
      </c>
      <c r="L46" s="334" t="s">
        <v>2131</v>
      </c>
      <c r="M46" s="272">
        <v>1944</v>
      </c>
      <c r="N46" s="272"/>
      <c r="O46" s="272"/>
      <c r="P46" s="446">
        <v>700</v>
      </c>
      <c r="Q46" s="446">
        <v>15</v>
      </c>
      <c r="R46" s="446">
        <v>105</v>
      </c>
      <c r="S46" s="279" t="s">
        <v>517</v>
      </c>
      <c r="T46" s="449" t="s">
        <v>2878</v>
      </c>
    </row>
    <row r="47" s="242" customFormat="1" ht="12.95" customHeight="1" spans="1:20">
      <c r="A47" s="258">
        <v>40</v>
      </c>
      <c r="B47" s="258">
        <v>8533458</v>
      </c>
      <c r="C47" s="259" t="s">
        <v>2874</v>
      </c>
      <c r="D47" s="259" t="s">
        <v>2875</v>
      </c>
      <c r="E47" s="259" t="s">
        <v>2876</v>
      </c>
      <c r="F47" s="441" t="s">
        <v>1233</v>
      </c>
      <c r="G47" s="442">
        <v>1</v>
      </c>
      <c r="H47" s="262" t="s">
        <v>2877</v>
      </c>
      <c r="I47" s="263">
        <v>42825</v>
      </c>
      <c r="J47" s="263">
        <v>41061</v>
      </c>
      <c r="K47" s="261">
        <v>3</v>
      </c>
      <c r="L47" s="334" t="s">
        <v>2131</v>
      </c>
      <c r="M47" s="272">
        <v>1944</v>
      </c>
      <c r="N47" s="272"/>
      <c r="O47" s="272"/>
      <c r="P47" s="446">
        <v>700</v>
      </c>
      <c r="Q47" s="446">
        <v>15</v>
      </c>
      <c r="R47" s="446">
        <v>105</v>
      </c>
      <c r="S47" s="279" t="s">
        <v>517</v>
      </c>
      <c r="T47" s="449" t="s">
        <v>2878</v>
      </c>
    </row>
    <row r="48" s="242" customFormat="1" ht="12.95" customHeight="1" spans="1:20">
      <c r="A48" s="258">
        <v>41</v>
      </c>
      <c r="B48" s="258">
        <v>8533459</v>
      </c>
      <c r="C48" s="259" t="s">
        <v>2874</v>
      </c>
      <c r="D48" s="259" t="s">
        <v>2875</v>
      </c>
      <c r="E48" s="259" t="s">
        <v>2876</v>
      </c>
      <c r="F48" s="441" t="s">
        <v>1233</v>
      </c>
      <c r="G48" s="442">
        <v>1</v>
      </c>
      <c r="H48" s="262" t="s">
        <v>2877</v>
      </c>
      <c r="I48" s="263">
        <v>42825</v>
      </c>
      <c r="J48" s="263">
        <v>41061</v>
      </c>
      <c r="K48" s="261">
        <v>3</v>
      </c>
      <c r="L48" s="334" t="s">
        <v>2131</v>
      </c>
      <c r="M48" s="272">
        <v>1944</v>
      </c>
      <c r="N48" s="272"/>
      <c r="O48" s="272"/>
      <c r="P48" s="446">
        <v>700</v>
      </c>
      <c r="Q48" s="446">
        <v>15</v>
      </c>
      <c r="R48" s="446">
        <v>105</v>
      </c>
      <c r="S48" s="279" t="s">
        <v>517</v>
      </c>
      <c r="T48" s="449" t="s">
        <v>2878</v>
      </c>
    </row>
    <row r="49" s="242" customFormat="1" ht="12.95" customHeight="1" spans="1:20">
      <c r="A49" s="258">
        <v>42</v>
      </c>
      <c r="B49" s="258">
        <v>8533460</v>
      </c>
      <c r="C49" s="259" t="s">
        <v>2874</v>
      </c>
      <c r="D49" s="259" t="s">
        <v>2875</v>
      </c>
      <c r="E49" s="259" t="s">
        <v>2876</v>
      </c>
      <c r="F49" s="441" t="s">
        <v>1233</v>
      </c>
      <c r="G49" s="442">
        <v>1</v>
      </c>
      <c r="H49" s="262" t="s">
        <v>2877</v>
      </c>
      <c r="I49" s="263">
        <v>42825</v>
      </c>
      <c r="J49" s="263">
        <v>41061</v>
      </c>
      <c r="K49" s="261">
        <v>3</v>
      </c>
      <c r="L49" s="334" t="s">
        <v>2131</v>
      </c>
      <c r="M49" s="272">
        <v>1944</v>
      </c>
      <c r="N49" s="272"/>
      <c r="O49" s="272"/>
      <c r="P49" s="446">
        <v>700</v>
      </c>
      <c r="Q49" s="446">
        <v>15</v>
      </c>
      <c r="R49" s="446">
        <v>105</v>
      </c>
      <c r="S49" s="279" t="s">
        <v>517</v>
      </c>
      <c r="T49" s="449" t="s">
        <v>2878</v>
      </c>
    </row>
    <row r="50" s="242" customFormat="1" ht="12.95" customHeight="1" spans="1:20">
      <c r="A50" s="258">
        <v>43</v>
      </c>
      <c r="B50" s="258">
        <v>8533461</v>
      </c>
      <c r="C50" s="259" t="s">
        <v>2874</v>
      </c>
      <c r="D50" s="259" t="s">
        <v>2875</v>
      </c>
      <c r="E50" s="259" t="s">
        <v>2876</v>
      </c>
      <c r="F50" s="441" t="s">
        <v>1233</v>
      </c>
      <c r="G50" s="442">
        <v>1</v>
      </c>
      <c r="H50" s="262" t="s">
        <v>2877</v>
      </c>
      <c r="I50" s="263">
        <v>42825</v>
      </c>
      <c r="J50" s="263">
        <v>41061</v>
      </c>
      <c r="K50" s="261">
        <v>3</v>
      </c>
      <c r="L50" s="334" t="s">
        <v>2131</v>
      </c>
      <c r="M50" s="272">
        <v>1944</v>
      </c>
      <c r="N50" s="272"/>
      <c r="O50" s="272"/>
      <c r="P50" s="446">
        <v>700</v>
      </c>
      <c r="Q50" s="446">
        <v>15</v>
      </c>
      <c r="R50" s="446">
        <v>105</v>
      </c>
      <c r="S50" s="279" t="s">
        <v>517</v>
      </c>
      <c r="T50" s="449" t="s">
        <v>2878</v>
      </c>
    </row>
    <row r="51" s="5" customFormat="1" ht="12.95" customHeight="1" spans="1:20">
      <c r="A51" s="435">
        <v>44</v>
      </c>
      <c r="B51" s="435">
        <v>8533462</v>
      </c>
      <c r="C51" s="437" t="s">
        <v>2874</v>
      </c>
      <c r="D51" s="437" t="s">
        <v>2875</v>
      </c>
      <c r="E51" s="437" t="s">
        <v>2876</v>
      </c>
      <c r="F51" s="438" t="s">
        <v>1233</v>
      </c>
      <c r="G51" s="439">
        <v>1</v>
      </c>
      <c r="H51" s="440"/>
      <c r="I51" s="80">
        <v>42825</v>
      </c>
      <c r="J51" s="80">
        <v>41061</v>
      </c>
      <c r="K51" s="444">
        <v>3</v>
      </c>
      <c r="L51" s="445" t="s">
        <v>2751</v>
      </c>
      <c r="M51" s="86">
        <v>1944</v>
      </c>
      <c r="N51" s="86"/>
      <c r="O51" s="87"/>
      <c r="P51" s="446">
        <v>0</v>
      </c>
      <c r="Q51" s="446" t="s">
        <v>517</v>
      </c>
      <c r="R51" s="446">
        <v>0</v>
      </c>
      <c r="S51" s="279" t="s">
        <v>517</v>
      </c>
      <c r="T51" s="92"/>
    </row>
    <row r="52" s="5" customFormat="1" ht="12.75" spans="1:20">
      <c r="A52" s="435">
        <v>45</v>
      </c>
      <c r="B52" s="435">
        <v>8533463</v>
      </c>
      <c r="C52" s="437" t="s">
        <v>2879</v>
      </c>
      <c r="D52" s="437"/>
      <c r="E52" s="437"/>
      <c r="F52" s="438" t="s">
        <v>1233</v>
      </c>
      <c r="G52" s="439">
        <v>1</v>
      </c>
      <c r="H52" s="440" t="s">
        <v>2814</v>
      </c>
      <c r="I52" s="80">
        <v>42825</v>
      </c>
      <c r="J52" s="80">
        <v>42825</v>
      </c>
      <c r="K52" s="444">
        <v>3</v>
      </c>
      <c r="L52" s="445" t="s">
        <v>2277</v>
      </c>
      <c r="M52" s="86">
        <v>6478</v>
      </c>
      <c r="N52" s="86"/>
      <c r="O52" s="87"/>
      <c r="P52" s="446">
        <v>200</v>
      </c>
      <c r="Q52" s="446" t="s">
        <v>517</v>
      </c>
      <c r="R52" s="446">
        <v>200</v>
      </c>
      <c r="S52" s="279" t="s">
        <v>517</v>
      </c>
      <c r="T52" s="92"/>
    </row>
    <row r="53" s="5" customFormat="1" ht="12.75" spans="1:20">
      <c r="A53" s="435">
        <v>46</v>
      </c>
      <c r="B53" s="435">
        <v>8533464</v>
      </c>
      <c r="C53" s="437" t="s">
        <v>2815</v>
      </c>
      <c r="D53" s="437" t="s">
        <v>2816</v>
      </c>
      <c r="E53" s="437"/>
      <c r="F53" s="438" t="s">
        <v>1233</v>
      </c>
      <c r="G53" s="439">
        <v>1</v>
      </c>
      <c r="H53" s="440" t="s">
        <v>2814</v>
      </c>
      <c r="I53" s="80">
        <v>42825</v>
      </c>
      <c r="J53" s="80">
        <v>42825</v>
      </c>
      <c r="K53" s="444">
        <v>3</v>
      </c>
      <c r="L53" s="445" t="s">
        <v>2277</v>
      </c>
      <c r="M53" s="86">
        <v>1232.5</v>
      </c>
      <c r="N53" s="86"/>
      <c r="O53" s="87"/>
      <c r="P53" s="446">
        <v>50</v>
      </c>
      <c r="Q53" s="446" t="s">
        <v>517</v>
      </c>
      <c r="R53" s="446">
        <v>50</v>
      </c>
      <c r="S53" s="279" t="s">
        <v>517</v>
      </c>
      <c r="T53" s="92"/>
    </row>
    <row r="54" s="5" customFormat="1" ht="12.75" spans="1:20">
      <c r="A54" s="435">
        <v>47</v>
      </c>
      <c r="B54" s="435">
        <v>8533465</v>
      </c>
      <c r="C54" s="437" t="s">
        <v>2815</v>
      </c>
      <c r="D54" s="437" t="s">
        <v>2816</v>
      </c>
      <c r="E54" s="437"/>
      <c r="F54" s="438" t="s">
        <v>1233</v>
      </c>
      <c r="G54" s="439">
        <v>1</v>
      </c>
      <c r="H54" s="440" t="s">
        <v>2814</v>
      </c>
      <c r="I54" s="80">
        <v>42825</v>
      </c>
      <c r="J54" s="80">
        <v>42825</v>
      </c>
      <c r="K54" s="444">
        <v>3</v>
      </c>
      <c r="L54" s="445" t="s">
        <v>2277</v>
      </c>
      <c r="M54" s="86">
        <v>1232.5</v>
      </c>
      <c r="N54" s="86"/>
      <c r="O54" s="87"/>
      <c r="P54" s="446">
        <v>50</v>
      </c>
      <c r="Q54" s="446" t="s">
        <v>517</v>
      </c>
      <c r="R54" s="446">
        <v>50</v>
      </c>
      <c r="S54" s="279" t="s">
        <v>517</v>
      </c>
      <c r="T54" s="92"/>
    </row>
    <row r="55" s="5" customFormat="1" ht="12.75" spans="1:20">
      <c r="A55" s="435">
        <v>48</v>
      </c>
      <c r="B55" s="435">
        <v>8533466</v>
      </c>
      <c r="C55" s="437" t="s">
        <v>2880</v>
      </c>
      <c r="D55" s="437" t="s">
        <v>2881</v>
      </c>
      <c r="E55" s="437"/>
      <c r="F55" s="438" t="s">
        <v>1233</v>
      </c>
      <c r="G55" s="439">
        <v>1</v>
      </c>
      <c r="H55" s="440" t="s">
        <v>2814</v>
      </c>
      <c r="I55" s="80">
        <v>42825</v>
      </c>
      <c r="J55" s="80">
        <v>42825</v>
      </c>
      <c r="K55" s="444">
        <v>3</v>
      </c>
      <c r="L55" s="445" t="s">
        <v>2277</v>
      </c>
      <c r="M55" s="86">
        <v>5760</v>
      </c>
      <c r="N55" s="86"/>
      <c r="O55" s="87"/>
      <c r="P55" s="446">
        <v>200</v>
      </c>
      <c r="Q55" s="446" t="s">
        <v>517</v>
      </c>
      <c r="R55" s="446">
        <v>200</v>
      </c>
      <c r="S55" s="279" t="s">
        <v>517</v>
      </c>
      <c r="T55" s="92"/>
    </row>
    <row r="56" s="5" customFormat="1" ht="12.75" spans="1:20">
      <c r="A56" s="435">
        <v>49</v>
      </c>
      <c r="B56" s="435">
        <v>8533467</v>
      </c>
      <c r="C56" s="437" t="s">
        <v>2824</v>
      </c>
      <c r="D56" s="437" t="s">
        <v>2858</v>
      </c>
      <c r="E56" s="437"/>
      <c r="F56" s="438" t="s">
        <v>1233</v>
      </c>
      <c r="G56" s="439">
        <v>1</v>
      </c>
      <c r="H56" s="440" t="s">
        <v>2820</v>
      </c>
      <c r="I56" s="80">
        <v>42825</v>
      </c>
      <c r="J56" s="80">
        <v>42825</v>
      </c>
      <c r="K56" s="444">
        <v>3</v>
      </c>
      <c r="L56" s="445" t="s">
        <v>2277</v>
      </c>
      <c r="M56" s="86">
        <v>2816</v>
      </c>
      <c r="N56" s="86"/>
      <c r="O56" s="87"/>
      <c r="P56" s="446">
        <v>100</v>
      </c>
      <c r="Q56" s="446" t="s">
        <v>517</v>
      </c>
      <c r="R56" s="446">
        <v>100</v>
      </c>
      <c r="S56" s="279" t="s">
        <v>517</v>
      </c>
      <c r="T56" s="92"/>
    </row>
    <row r="57" s="5" customFormat="1" ht="12.75" spans="1:20">
      <c r="A57" s="435">
        <v>50</v>
      </c>
      <c r="B57" s="435">
        <v>8533468</v>
      </c>
      <c r="C57" s="437" t="s">
        <v>2839</v>
      </c>
      <c r="D57" s="437" t="s">
        <v>2882</v>
      </c>
      <c r="E57" s="437"/>
      <c r="F57" s="438" t="s">
        <v>1233</v>
      </c>
      <c r="G57" s="439">
        <v>1</v>
      </c>
      <c r="H57" s="440" t="s">
        <v>2820</v>
      </c>
      <c r="I57" s="80">
        <v>42825</v>
      </c>
      <c r="J57" s="80">
        <v>42825</v>
      </c>
      <c r="K57" s="444">
        <v>3</v>
      </c>
      <c r="L57" s="445" t="s">
        <v>2277</v>
      </c>
      <c r="M57" s="86">
        <v>693</v>
      </c>
      <c r="N57" s="86"/>
      <c r="O57" s="87"/>
      <c r="P57" s="446">
        <v>100</v>
      </c>
      <c r="Q57" s="446" t="s">
        <v>517</v>
      </c>
      <c r="R57" s="446">
        <v>100</v>
      </c>
      <c r="S57" s="279" t="s">
        <v>517</v>
      </c>
      <c r="T57" s="92"/>
    </row>
    <row r="58" s="5" customFormat="1" ht="12.75" spans="1:20">
      <c r="A58" s="435">
        <v>51</v>
      </c>
      <c r="B58" s="435">
        <v>8533469</v>
      </c>
      <c r="C58" s="437" t="s">
        <v>2839</v>
      </c>
      <c r="D58" s="437" t="s">
        <v>2883</v>
      </c>
      <c r="E58" s="437"/>
      <c r="F58" s="438" t="s">
        <v>1233</v>
      </c>
      <c r="G58" s="439">
        <v>1</v>
      </c>
      <c r="H58" s="440" t="s">
        <v>2820</v>
      </c>
      <c r="I58" s="80">
        <v>42825</v>
      </c>
      <c r="J58" s="80">
        <v>42825</v>
      </c>
      <c r="K58" s="444">
        <v>3</v>
      </c>
      <c r="L58" s="445" t="s">
        <v>2277</v>
      </c>
      <c r="M58" s="86">
        <v>635</v>
      </c>
      <c r="N58" s="86"/>
      <c r="O58" s="87"/>
      <c r="P58" s="446">
        <v>50</v>
      </c>
      <c r="Q58" s="446" t="s">
        <v>517</v>
      </c>
      <c r="R58" s="446">
        <v>50</v>
      </c>
      <c r="S58" s="279" t="s">
        <v>517</v>
      </c>
      <c r="T58" s="92"/>
    </row>
    <row r="59" s="5" customFormat="1" ht="12.75" spans="1:20">
      <c r="A59" s="435">
        <v>52</v>
      </c>
      <c r="B59" s="435">
        <v>8533470</v>
      </c>
      <c r="C59" s="437" t="s">
        <v>2824</v>
      </c>
      <c r="D59" s="437" t="s">
        <v>2884</v>
      </c>
      <c r="E59" s="437"/>
      <c r="F59" s="438" t="s">
        <v>1233</v>
      </c>
      <c r="G59" s="439">
        <v>1</v>
      </c>
      <c r="H59" s="440" t="s">
        <v>2820</v>
      </c>
      <c r="I59" s="80">
        <v>42825</v>
      </c>
      <c r="J59" s="80">
        <v>42825</v>
      </c>
      <c r="K59" s="444">
        <v>3</v>
      </c>
      <c r="L59" s="445" t="s">
        <v>2277</v>
      </c>
      <c r="M59" s="86">
        <v>1972</v>
      </c>
      <c r="N59" s="86"/>
      <c r="O59" s="87"/>
      <c r="P59" s="446">
        <v>50</v>
      </c>
      <c r="Q59" s="446" t="s">
        <v>517</v>
      </c>
      <c r="R59" s="446">
        <v>50</v>
      </c>
      <c r="S59" s="279" t="s">
        <v>517</v>
      </c>
      <c r="T59" s="92"/>
    </row>
    <row r="60" s="5" customFormat="1" ht="12.75" spans="1:20">
      <c r="A60" s="435">
        <v>53</v>
      </c>
      <c r="B60" s="435">
        <v>8533471</v>
      </c>
      <c r="C60" s="437" t="s">
        <v>2824</v>
      </c>
      <c r="D60" s="437" t="s">
        <v>2885</v>
      </c>
      <c r="E60" s="437"/>
      <c r="F60" s="438" t="s">
        <v>1233</v>
      </c>
      <c r="G60" s="439">
        <v>1</v>
      </c>
      <c r="H60" s="440" t="s">
        <v>2820</v>
      </c>
      <c r="I60" s="80">
        <v>42825</v>
      </c>
      <c r="J60" s="80">
        <v>42825</v>
      </c>
      <c r="K60" s="444">
        <v>3</v>
      </c>
      <c r="L60" s="445" t="s">
        <v>2277</v>
      </c>
      <c r="M60" s="86">
        <v>1798</v>
      </c>
      <c r="N60" s="86"/>
      <c r="O60" s="87"/>
      <c r="P60" s="446">
        <v>50</v>
      </c>
      <c r="Q60" s="446" t="s">
        <v>517</v>
      </c>
      <c r="R60" s="446">
        <v>50</v>
      </c>
      <c r="S60" s="279" t="s">
        <v>517</v>
      </c>
      <c r="T60" s="92"/>
    </row>
    <row r="61" s="242" customFormat="1" ht="12.75" spans="1:20">
      <c r="A61" s="258">
        <v>54</v>
      </c>
      <c r="B61" s="258">
        <v>8533472</v>
      </c>
      <c r="C61" s="259" t="s">
        <v>2825</v>
      </c>
      <c r="D61" s="259" t="s">
        <v>2886</v>
      </c>
      <c r="E61" s="259"/>
      <c r="F61" s="441" t="s">
        <v>1233</v>
      </c>
      <c r="G61" s="442">
        <v>1</v>
      </c>
      <c r="H61" s="262" t="s">
        <v>2872</v>
      </c>
      <c r="I61" s="263">
        <v>42825</v>
      </c>
      <c r="J61" s="263">
        <v>40756</v>
      </c>
      <c r="K61" s="261">
        <v>3</v>
      </c>
      <c r="L61" s="334" t="s">
        <v>2873</v>
      </c>
      <c r="M61" s="272">
        <v>2924</v>
      </c>
      <c r="N61" s="272"/>
      <c r="O61" s="272"/>
      <c r="P61" s="446"/>
      <c r="Q61" s="446"/>
      <c r="R61" s="446"/>
      <c r="S61" s="279" t="s">
        <v>517</v>
      </c>
      <c r="T61" s="254"/>
    </row>
    <row r="62" s="5" customFormat="1" ht="12.75" spans="1:20">
      <c r="A62" s="435">
        <v>55</v>
      </c>
      <c r="B62" s="435">
        <v>8533473</v>
      </c>
      <c r="C62" s="437" t="s">
        <v>2887</v>
      </c>
      <c r="D62" s="437"/>
      <c r="E62" s="437"/>
      <c r="F62" s="438" t="s">
        <v>1233</v>
      </c>
      <c r="G62" s="439">
        <v>1</v>
      </c>
      <c r="H62" s="440" t="s">
        <v>2888</v>
      </c>
      <c r="I62" s="80">
        <v>42825</v>
      </c>
      <c r="J62" s="80">
        <v>42825</v>
      </c>
      <c r="K62" s="444">
        <v>3</v>
      </c>
      <c r="L62" s="445" t="s">
        <v>2277</v>
      </c>
      <c r="M62" s="86">
        <v>7912</v>
      </c>
      <c r="N62" s="86"/>
      <c r="O62" s="87"/>
      <c r="P62" s="446">
        <v>300</v>
      </c>
      <c r="Q62" s="446" t="s">
        <v>517</v>
      </c>
      <c r="R62" s="446">
        <v>300</v>
      </c>
      <c r="S62" s="279" t="s">
        <v>517</v>
      </c>
      <c r="T62" s="92"/>
    </row>
    <row r="63" s="5" customFormat="1" ht="12.75" spans="1:20">
      <c r="A63" s="91"/>
      <c r="B63" s="435"/>
      <c r="C63" s="92"/>
      <c r="D63" s="92"/>
      <c r="E63" s="92"/>
      <c r="F63" s="92"/>
      <c r="G63" s="93"/>
      <c r="H63" s="78"/>
      <c r="I63" s="80"/>
      <c r="J63" s="80"/>
      <c r="K63" s="79"/>
      <c r="L63" s="447"/>
      <c r="M63" s="86"/>
      <c r="N63" s="86"/>
      <c r="O63" s="87"/>
      <c r="P63" s="96"/>
      <c r="Q63" s="100"/>
      <c r="R63" s="96"/>
      <c r="S63" s="448"/>
      <c r="T63" s="92"/>
    </row>
    <row r="64" s="5" customFormat="1" ht="12.75" spans="1:20">
      <c r="A64" s="91"/>
      <c r="B64" s="435"/>
      <c r="C64" s="92"/>
      <c r="D64" s="92"/>
      <c r="E64" s="92"/>
      <c r="F64" s="92"/>
      <c r="G64" s="93"/>
      <c r="H64" s="78"/>
      <c r="I64" s="80"/>
      <c r="J64" s="80"/>
      <c r="K64" s="79"/>
      <c r="L64" s="447"/>
      <c r="M64" s="86"/>
      <c r="N64" s="86"/>
      <c r="O64" s="87"/>
      <c r="P64" s="96"/>
      <c r="Q64" s="100"/>
      <c r="R64" s="96"/>
      <c r="S64" s="448"/>
      <c r="T64" s="92"/>
    </row>
    <row r="65" s="5" customFormat="1" ht="12.75" spans="1:20">
      <c r="A65" s="91"/>
      <c r="B65" s="435"/>
      <c r="C65" s="92"/>
      <c r="D65" s="92"/>
      <c r="E65" s="92"/>
      <c r="F65" s="92"/>
      <c r="G65" s="93"/>
      <c r="H65" s="78"/>
      <c r="I65" s="80"/>
      <c r="J65" s="80"/>
      <c r="K65" s="79"/>
      <c r="L65" s="447"/>
      <c r="M65" s="86"/>
      <c r="N65" s="86"/>
      <c r="O65" s="87"/>
      <c r="P65" s="96"/>
      <c r="Q65" s="100"/>
      <c r="R65" s="96"/>
      <c r="S65" s="448"/>
      <c r="T65" s="92"/>
    </row>
    <row r="66" spans="1:20">
      <c r="A66" s="12" t="s">
        <v>517</v>
      </c>
      <c r="B66" s="61"/>
      <c r="C66" s="13"/>
      <c r="D66" s="13"/>
      <c r="E66" s="13"/>
      <c r="F66" s="13"/>
      <c r="G66" s="33"/>
      <c r="H66" s="13"/>
      <c r="I66" s="14"/>
      <c r="J66" s="14"/>
      <c r="K66" s="33"/>
      <c r="L66" s="13"/>
      <c r="M66" s="15"/>
      <c r="N66" s="15"/>
      <c r="O66" s="15"/>
      <c r="P66" s="15"/>
      <c r="Q66" s="36"/>
      <c r="R66" s="15"/>
      <c r="S66" s="32" t="s">
        <v>517</v>
      </c>
      <c r="T66" s="13"/>
    </row>
    <row r="67" spans="1:20">
      <c r="A67" s="12" t="s">
        <v>517</v>
      </c>
      <c r="B67" s="61"/>
      <c r="C67" s="13"/>
      <c r="D67" s="13"/>
      <c r="E67" s="13"/>
      <c r="F67" s="13"/>
      <c r="G67" s="33"/>
      <c r="H67" s="13"/>
      <c r="I67" s="14"/>
      <c r="J67" s="14"/>
      <c r="K67" s="33"/>
      <c r="L67" s="13"/>
      <c r="M67" s="15"/>
      <c r="N67" s="15"/>
      <c r="O67" s="15"/>
      <c r="P67" s="15"/>
      <c r="Q67" s="36"/>
      <c r="R67" s="15"/>
      <c r="S67" s="32" t="s">
        <v>517</v>
      </c>
      <c r="T67" s="13"/>
    </row>
    <row r="68" spans="1:20">
      <c r="A68" s="12" t="s">
        <v>517</v>
      </c>
      <c r="B68" s="61"/>
      <c r="C68" s="13"/>
      <c r="D68" s="13"/>
      <c r="E68" s="13"/>
      <c r="F68" s="13"/>
      <c r="G68" s="33"/>
      <c r="H68" s="13"/>
      <c r="I68" s="14"/>
      <c r="J68" s="14"/>
      <c r="K68" s="33"/>
      <c r="L68" s="13"/>
      <c r="M68" s="15"/>
      <c r="N68" s="15"/>
      <c r="O68" s="15"/>
      <c r="P68" s="15"/>
      <c r="Q68" s="36"/>
      <c r="R68" s="15"/>
      <c r="S68" s="32" t="s">
        <v>517</v>
      </c>
      <c r="T68" s="13"/>
    </row>
    <row r="69" spans="1:20">
      <c r="A69" s="12" t="s">
        <v>2889</v>
      </c>
      <c r="B69" s="12"/>
      <c r="C69" s="13"/>
      <c r="D69" s="13"/>
      <c r="E69" s="13"/>
      <c r="F69" s="13"/>
      <c r="G69" s="33"/>
      <c r="H69" s="13"/>
      <c r="I69" s="14"/>
      <c r="J69" s="14"/>
      <c r="K69" s="33"/>
      <c r="L69" s="13"/>
      <c r="M69" s="15">
        <v>1074855.24</v>
      </c>
      <c r="N69" s="15">
        <v>0</v>
      </c>
      <c r="O69" s="15">
        <v>0</v>
      </c>
      <c r="P69" s="15">
        <v>21090</v>
      </c>
      <c r="Q69" s="15"/>
      <c r="R69" s="15">
        <v>17520</v>
      </c>
      <c r="S69" s="32" t="s">
        <v>517</v>
      </c>
      <c r="T69" s="13"/>
    </row>
    <row r="70" spans="1:20">
      <c r="A70" s="12" t="s">
        <v>2890</v>
      </c>
      <c r="B70" s="12"/>
      <c r="C70" s="13"/>
      <c r="D70" s="13"/>
      <c r="E70" s="13"/>
      <c r="F70" s="13"/>
      <c r="G70" s="33"/>
      <c r="H70" s="13"/>
      <c r="I70" s="14"/>
      <c r="J70" s="14"/>
      <c r="K70" s="33"/>
      <c r="L70" s="13"/>
      <c r="M70" s="15"/>
      <c r="N70" s="15">
        <v>0</v>
      </c>
      <c r="O70" s="15"/>
      <c r="P70" s="15"/>
      <c r="Q70" s="36"/>
      <c r="R70" s="15"/>
      <c r="S70" s="32"/>
      <c r="T70" s="13"/>
    </row>
    <row r="71" customHeight="1" spans="1:20">
      <c r="A71" s="26" t="s">
        <v>2891</v>
      </c>
      <c r="B71" s="26"/>
      <c r="C71" s="26"/>
      <c r="D71" s="26"/>
      <c r="E71" s="26"/>
      <c r="F71" s="26"/>
      <c r="G71" s="28"/>
      <c r="H71" s="28"/>
      <c r="I71" s="32"/>
      <c r="J71" s="32"/>
      <c r="K71" s="32"/>
      <c r="L71" s="32"/>
      <c r="M71" s="32">
        <v>1074855.24</v>
      </c>
      <c r="N71" s="32">
        <v>0</v>
      </c>
      <c r="O71" s="32"/>
      <c r="P71" s="448">
        <v>21090</v>
      </c>
      <c r="Q71" s="32"/>
      <c r="R71" s="448">
        <v>17520</v>
      </c>
      <c r="S71" s="32" t="s">
        <v>517</v>
      </c>
      <c r="T71" s="428"/>
    </row>
  </sheetData>
  <autoFilter ref="A7:T62">
    <extLst/>
  </autoFilter>
  <mergeCells count="23">
    <mergeCell ref="A2:T2"/>
    <mergeCell ref="A3:T3"/>
    <mergeCell ref="A5:E5"/>
    <mergeCell ref="M6:N6"/>
    <mergeCell ref="P6:R6"/>
    <mergeCell ref="A69:C69"/>
    <mergeCell ref="A70:C70"/>
    <mergeCell ref="A71:C71"/>
    <mergeCell ref="A6:A7"/>
    <mergeCell ref="B6:B7"/>
    <mergeCell ref="C6:C7"/>
    <mergeCell ref="D6:D7"/>
    <mergeCell ref="E6:E7"/>
    <mergeCell ref="F6:F7"/>
    <mergeCell ref="G6:G7"/>
    <mergeCell ref="H6:H7"/>
    <mergeCell ref="I6:I7"/>
    <mergeCell ref="J6:J7"/>
    <mergeCell ref="K6:K7"/>
    <mergeCell ref="L6:L7"/>
    <mergeCell ref="O6:O7"/>
    <mergeCell ref="S6:S7"/>
    <mergeCell ref="T6:T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8"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9"/>
  <sheetViews>
    <sheetView showGridLines="0" workbookViewId="0">
      <selection activeCell="AA34" sqref="AA34"/>
    </sheetView>
  </sheetViews>
  <sheetFormatPr defaultColWidth="9" defaultRowHeight="15.75" customHeight="1"/>
  <cols>
    <col min="1" max="1" width="4.75" style="3" customWidth="1"/>
    <col min="2" max="2" width="11.25" style="3" customWidth="1"/>
    <col min="3" max="3" width="11.375" style="3" customWidth="1"/>
    <col min="4" max="4" width="9" style="3"/>
    <col min="5" max="6" width="10.5" style="3" customWidth="1"/>
    <col min="7" max="10" width="5.25" style="3" customWidth="1"/>
    <col min="11" max="12" width="5.125" style="3" customWidth="1"/>
    <col min="13" max="13" width="8" style="3" customWidth="1"/>
    <col min="14" max="16" width="15.625" style="3" customWidth="1"/>
    <col min="17" max="17" width="8.125" style="3" customWidth="1"/>
    <col min="18" max="16384" width="9" style="3"/>
  </cols>
  <sheetData>
    <row r="1" customHeight="1" spans="1:1">
      <c r="A1" s="2" t="s">
        <v>409</v>
      </c>
    </row>
    <row r="2" s="20" customFormat="1" ht="30" customHeight="1" spans="1:18">
      <c r="A2" s="4" t="s">
        <v>2892</v>
      </c>
      <c r="B2" s="4"/>
      <c r="C2" s="4"/>
      <c r="D2" s="4"/>
      <c r="E2" s="4"/>
      <c r="F2" s="4"/>
      <c r="G2" s="4"/>
      <c r="H2" s="4"/>
      <c r="I2" s="4"/>
      <c r="J2" s="4"/>
      <c r="K2" s="4"/>
      <c r="L2" s="4"/>
      <c r="M2" s="4"/>
      <c r="N2" s="4"/>
      <c r="O2" s="4"/>
      <c r="P2" s="4"/>
      <c r="Q2" s="4"/>
      <c r="R2" s="4"/>
    </row>
    <row r="3" customHeight="1" spans="1:18">
      <c r="A3" s="5" t="str">
        <f>"评估基准日："&amp;TEXT(基本信息输入表!M7,"yyyy年mm月dd日")</f>
        <v>评估基准日：2020年03月31日</v>
      </c>
      <c r="B3" s="5"/>
      <c r="C3" s="5"/>
      <c r="D3" s="5"/>
      <c r="E3" s="5"/>
      <c r="F3" s="5"/>
      <c r="G3" s="5"/>
      <c r="H3" s="5"/>
      <c r="I3" s="5"/>
      <c r="J3" s="5"/>
      <c r="K3" s="5"/>
      <c r="L3" s="5"/>
      <c r="M3" s="5"/>
      <c r="N3" s="5"/>
      <c r="O3" s="5"/>
      <c r="P3" s="5"/>
      <c r="Q3" s="5"/>
      <c r="R3" s="5"/>
    </row>
    <row r="4" ht="14.1" customHeight="1" spans="1:18">
      <c r="A4" s="5"/>
      <c r="B4" s="5"/>
      <c r="C4" s="5"/>
      <c r="D4" s="5"/>
      <c r="E4" s="5"/>
      <c r="F4" s="5"/>
      <c r="G4" s="5"/>
      <c r="H4" s="5"/>
      <c r="I4" s="5"/>
      <c r="J4" s="5"/>
      <c r="K4" s="5"/>
      <c r="L4" s="5"/>
      <c r="M4" s="5"/>
      <c r="N4" s="5"/>
      <c r="O4" s="5"/>
      <c r="P4" s="5"/>
      <c r="Q4" s="29" t="s">
        <v>2893</v>
      </c>
      <c r="R4" s="29"/>
    </row>
    <row r="5" customHeight="1" spans="1:18">
      <c r="A5" s="7" t="str">
        <f>基本信息输入表!K6&amp;"："&amp;基本信息输入表!M6</f>
        <v>被评估单位：山西华润昌裕煤业有限公司</v>
      </c>
      <c r="B5" s="7"/>
      <c r="C5" s="7"/>
      <c r="D5" s="7"/>
      <c r="E5" s="7"/>
      <c r="F5" s="6"/>
      <c r="R5" s="34" t="s">
        <v>587</v>
      </c>
    </row>
    <row r="6" s="52" customFormat="1" ht="12.75" spans="1:18">
      <c r="A6" s="53" t="s">
        <v>444</v>
      </c>
      <c r="B6" s="53" t="s">
        <v>2028</v>
      </c>
      <c r="C6" s="54" t="s">
        <v>2894</v>
      </c>
      <c r="D6" s="53" t="s">
        <v>2029</v>
      </c>
      <c r="E6" s="53" t="s">
        <v>2031</v>
      </c>
      <c r="F6" s="53" t="s">
        <v>2030</v>
      </c>
      <c r="G6" s="53" t="s">
        <v>2032</v>
      </c>
      <c r="H6" s="54" t="s">
        <v>2895</v>
      </c>
      <c r="I6" s="53" t="s">
        <v>1979</v>
      </c>
      <c r="J6" s="53" t="s">
        <v>2033</v>
      </c>
      <c r="K6" s="53" t="s">
        <v>2034</v>
      </c>
      <c r="L6" s="53" t="s">
        <v>2035</v>
      </c>
      <c r="M6" s="53" t="s">
        <v>2036</v>
      </c>
      <c r="N6" s="53" t="s">
        <v>1033</v>
      </c>
      <c r="O6" s="53" t="s">
        <v>414</v>
      </c>
      <c r="P6" s="53" t="s">
        <v>415</v>
      </c>
      <c r="Q6" s="53" t="s">
        <v>417</v>
      </c>
      <c r="R6" s="53" t="s">
        <v>577</v>
      </c>
    </row>
    <row r="7" s="52" customFormat="1" ht="12.75" spans="1:19">
      <c r="A7" s="423"/>
      <c r="B7" s="423"/>
      <c r="C7" s="424"/>
      <c r="D7" s="425"/>
      <c r="E7" s="425"/>
      <c r="F7" s="425"/>
      <c r="G7" s="426"/>
      <c r="H7" s="427"/>
      <c r="I7" s="425"/>
      <c r="J7" s="425"/>
      <c r="K7" s="429"/>
      <c r="L7" s="425"/>
      <c r="M7" s="429"/>
      <c r="N7" s="430"/>
      <c r="O7" s="430"/>
      <c r="P7" s="430"/>
      <c r="Q7" s="431"/>
      <c r="R7" s="425"/>
      <c r="S7" s="23" t="s">
        <v>592</v>
      </c>
    </row>
    <row r="8" spans="1:19">
      <c r="A8" s="12" t="str">
        <f>IF(D8="","",ROW()-7)</f>
        <v/>
      </c>
      <c r="B8" s="12"/>
      <c r="C8" s="13"/>
      <c r="D8" s="13"/>
      <c r="E8" s="13"/>
      <c r="F8" s="13"/>
      <c r="G8" s="14"/>
      <c r="H8" s="14"/>
      <c r="I8" s="13"/>
      <c r="J8" s="13"/>
      <c r="K8" s="33"/>
      <c r="L8" s="13"/>
      <c r="M8" s="33"/>
      <c r="N8" s="15"/>
      <c r="O8" s="15"/>
      <c r="P8" s="15"/>
      <c r="Q8" s="43" t="str">
        <f>IF(O8=0,"",(P8-O8)/O8*100)</f>
        <v/>
      </c>
      <c r="R8" s="13"/>
      <c r="S8" s="5" t="s">
        <v>2896</v>
      </c>
    </row>
    <row r="9" spans="1:19">
      <c r="A9" s="12" t="str">
        <f t="shared" ref="A9:A26" si="0">IF(D9="","",ROW()-7)</f>
        <v/>
      </c>
      <c r="B9" s="12"/>
      <c r="C9" s="13"/>
      <c r="D9" s="13"/>
      <c r="E9" s="13"/>
      <c r="F9" s="13"/>
      <c r="G9" s="14"/>
      <c r="H9" s="14"/>
      <c r="I9" s="13"/>
      <c r="J9" s="13"/>
      <c r="K9" s="33"/>
      <c r="L9" s="13"/>
      <c r="M9" s="33"/>
      <c r="N9" s="15"/>
      <c r="O9" s="15"/>
      <c r="P9" s="15"/>
      <c r="Q9" s="32" t="str">
        <f t="shared" ref="Q9:Q27" si="1">IF(O9=0,"",(P9-O9)/O9*100)</f>
        <v/>
      </c>
      <c r="R9" s="13"/>
      <c r="S9" s="5" t="s">
        <v>2897</v>
      </c>
    </row>
    <row r="10" spans="1:19">
      <c r="A10" s="12" t="str">
        <f t="shared" si="0"/>
        <v/>
      </c>
      <c r="B10" s="12"/>
      <c r="C10" s="13"/>
      <c r="D10" s="13"/>
      <c r="E10" s="13"/>
      <c r="F10" s="13"/>
      <c r="G10" s="14"/>
      <c r="H10" s="14"/>
      <c r="I10" s="13"/>
      <c r="J10" s="13"/>
      <c r="K10" s="33"/>
      <c r="L10" s="13"/>
      <c r="M10" s="33"/>
      <c r="N10" s="15"/>
      <c r="O10" s="15"/>
      <c r="P10" s="15"/>
      <c r="Q10" s="32" t="str">
        <f t="shared" si="1"/>
        <v/>
      </c>
      <c r="R10" s="13"/>
      <c r="S10" s="5" t="s">
        <v>2898</v>
      </c>
    </row>
    <row r="11" spans="1:19">
      <c r="A11" s="12" t="str">
        <f t="shared" si="0"/>
        <v/>
      </c>
      <c r="B11" s="12"/>
      <c r="C11" s="13"/>
      <c r="D11" s="13"/>
      <c r="E11" s="13"/>
      <c r="F11" s="13"/>
      <c r="G11" s="14"/>
      <c r="H11" s="14"/>
      <c r="I11" s="13"/>
      <c r="J11" s="13"/>
      <c r="K11" s="33"/>
      <c r="L11" s="13"/>
      <c r="M11" s="33"/>
      <c r="N11" s="15"/>
      <c r="O11" s="15"/>
      <c r="P11" s="15"/>
      <c r="Q11" s="32" t="str">
        <f t="shared" si="1"/>
        <v/>
      </c>
      <c r="R11" s="13"/>
      <c r="S11" s="5" t="s">
        <v>2899</v>
      </c>
    </row>
    <row r="12" spans="1:19">
      <c r="A12" s="12" t="str">
        <f t="shared" si="0"/>
        <v/>
      </c>
      <c r="B12" s="12"/>
      <c r="C12" s="13"/>
      <c r="D12" s="13"/>
      <c r="E12" s="13"/>
      <c r="F12" s="13"/>
      <c r="G12" s="14"/>
      <c r="H12" s="14"/>
      <c r="I12" s="13"/>
      <c r="J12" s="13"/>
      <c r="K12" s="33"/>
      <c r="L12" s="13"/>
      <c r="M12" s="33"/>
      <c r="N12" s="15"/>
      <c r="O12" s="15"/>
      <c r="P12" s="15"/>
      <c r="Q12" s="32" t="str">
        <f t="shared" si="1"/>
        <v/>
      </c>
      <c r="R12" s="13"/>
      <c r="S12" s="5" t="s">
        <v>2900</v>
      </c>
    </row>
    <row r="13" spans="1:19">
      <c r="A13" s="12" t="str">
        <f t="shared" si="0"/>
        <v/>
      </c>
      <c r="B13" s="12"/>
      <c r="C13" s="13"/>
      <c r="D13" s="13"/>
      <c r="E13" s="13"/>
      <c r="F13" s="13"/>
      <c r="G13" s="14"/>
      <c r="H13" s="14"/>
      <c r="I13" s="13"/>
      <c r="J13" s="13"/>
      <c r="K13" s="33"/>
      <c r="L13" s="13"/>
      <c r="M13" s="33"/>
      <c r="N13" s="15"/>
      <c r="O13" s="15"/>
      <c r="P13" s="15"/>
      <c r="Q13" s="32" t="str">
        <f t="shared" si="1"/>
        <v/>
      </c>
      <c r="R13" s="13"/>
      <c r="S13" s="5" t="s">
        <v>2901</v>
      </c>
    </row>
    <row r="14" spans="1:19">
      <c r="A14" s="12" t="str">
        <f t="shared" si="0"/>
        <v/>
      </c>
      <c r="B14" s="12"/>
      <c r="C14" s="13"/>
      <c r="D14" s="13"/>
      <c r="E14" s="13"/>
      <c r="F14" s="13"/>
      <c r="G14" s="14"/>
      <c r="H14" s="14"/>
      <c r="I14" s="13"/>
      <c r="J14" s="13"/>
      <c r="K14" s="33"/>
      <c r="L14" s="13"/>
      <c r="M14" s="33"/>
      <c r="N14" s="15"/>
      <c r="O14" s="15"/>
      <c r="P14" s="15"/>
      <c r="Q14" s="32" t="str">
        <f t="shared" si="1"/>
        <v/>
      </c>
      <c r="R14" s="13"/>
      <c r="S14" s="5" t="s">
        <v>2902</v>
      </c>
    </row>
    <row r="15" spans="1:19">
      <c r="A15" s="12"/>
      <c r="B15" s="12"/>
      <c r="C15" s="13"/>
      <c r="D15" s="13"/>
      <c r="E15" s="13"/>
      <c r="F15" s="13"/>
      <c r="G15" s="14"/>
      <c r="H15" s="14"/>
      <c r="I15" s="13"/>
      <c r="J15" s="13"/>
      <c r="K15" s="33"/>
      <c r="L15" s="13"/>
      <c r="M15" s="33"/>
      <c r="N15" s="15"/>
      <c r="O15" s="15"/>
      <c r="P15" s="15"/>
      <c r="Q15" s="32"/>
      <c r="R15" s="13"/>
      <c r="S15" s="5" t="s">
        <v>2903</v>
      </c>
    </row>
    <row r="16" spans="1:19">
      <c r="A16" s="12"/>
      <c r="B16" s="12"/>
      <c r="C16" s="13"/>
      <c r="D16" s="13"/>
      <c r="E16" s="13"/>
      <c r="F16" s="13"/>
      <c r="G16" s="14"/>
      <c r="H16" s="14"/>
      <c r="I16" s="13"/>
      <c r="J16" s="13"/>
      <c r="K16" s="33"/>
      <c r="L16" s="13"/>
      <c r="M16" s="33"/>
      <c r="N16" s="15"/>
      <c r="O16" s="15"/>
      <c r="P16" s="15"/>
      <c r="Q16" s="32"/>
      <c r="R16" s="13"/>
      <c r="S16" s="5" t="s">
        <v>2904</v>
      </c>
    </row>
    <row r="17" spans="1:19">
      <c r="A17" s="12" t="str">
        <f t="shared" si="0"/>
        <v/>
      </c>
      <c r="B17" s="12"/>
      <c r="C17" s="13"/>
      <c r="D17" s="13"/>
      <c r="E17" s="13"/>
      <c r="F17" s="13"/>
      <c r="G17" s="14"/>
      <c r="H17" s="14"/>
      <c r="I17" s="13"/>
      <c r="J17" s="13"/>
      <c r="K17" s="33"/>
      <c r="L17" s="13"/>
      <c r="M17" s="33"/>
      <c r="N17" s="15"/>
      <c r="O17" s="15"/>
      <c r="P17" s="15"/>
      <c r="Q17" s="32" t="str">
        <f>IF(O17=0,"",(P17-O17)/O17*100)</f>
        <v/>
      </c>
      <c r="R17" s="13"/>
      <c r="S17" s="5" t="s">
        <v>2905</v>
      </c>
    </row>
    <row r="18" spans="1:19">
      <c r="A18" s="12" t="str">
        <f t="shared" si="0"/>
        <v/>
      </c>
      <c r="B18" s="12"/>
      <c r="C18" s="13"/>
      <c r="D18" s="13"/>
      <c r="E18" s="13"/>
      <c r="F18" s="13"/>
      <c r="G18" s="14"/>
      <c r="H18" s="14"/>
      <c r="I18" s="13"/>
      <c r="J18" s="13"/>
      <c r="K18" s="33"/>
      <c r="L18" s="13"/>
      <c r="M18" s="33"/>
      <c r="N18" s="15"/>
      <c r="O18" s="15"/>
      <c r="P18" s="15"/>
      <c r="Q18" s="32" t="str">
        <f>IF(O18=0,"",(P18-O18)/O18*100)</f>
        <v/>
      </c>
      <c r="R18" s="13"/>
      <c r="S18" s="5" t="s">
        <v>2906</v>
      </c>
    </row>
    <row r="19" spans="1:19">
      <c r="A19" s="12" t="str">
        <f t="shared" si="0"/>
        <v/>
      </c>
      <c r="B19" s="12"/>
      <c r="C19" s="13"/>
      <c r="D19" s="13"/>
      <c r="E19" s="13"/>
      <c r="F19" s="13"/>
      <c r="G19" s="14"/>
      <c r="H19" s="14"/>
      <c r="I19" s="13"/>
      <c r="J19" s="13"/>
      <c r="K19" s="33"/>
      <c r="L19" s="13"/>
      <c r="M19" s="33"/>
      <c r="N19" s="15"/>
      <c r="O19" s="15"/>
      <c r="P19" s="15"/>
      <c r="Q19" s="32" t="str">
        <f t="shared" si="1"/>
        <v/>
      </c>
      <c r="R19" s="13"/>
      <c r="S19" s="5" t="s">
        <v>2907</v>
      </c>
    </row>
    <row r="20" spans="1:19">
      <c r="A20" s="12" t="str">
        <f t="shared" si="0"/>
        <v/>
      </c>
      <c r="B20" s="12"/>
      <c r="C20" s="13"/>
      <c r="D20" s="13"/>
      <c r="E20" s="13"/>
      <c r="F20" s="13"/>
      <c r="G20" s="14"/>
      <c r="H20" s="14"/>
      <c r="I20" s="13"/>
      <c r="J20" s="13"/>
      <c r="K20" s="33"/>
      <c r="L20" s="13"/>
      <c r="M20" s="33"/>
      <c r="N20" s="15"/>
      <c r="O20" s="15"/>
      <c r="P20" s="15"/>
      <c r="Q20" s="32" t="str">
        <f t="shared" si="1"/>
        <v/>
      </c>
      <c r="R20" s="13"/>
      <c r="S20" s="5" t="s">
        <v>2908</v>
      </c>
    </row>
    <row r="21" spans="1:19">
      <c r="A21" s="12" t="str">
        <f t="shared" si="0"/>
        <v/>
      </c>
      <c r="B21" s="12"/>
      <c r="C21" s="13"/>
      <c r="D21" s="13"/>
      <c r="E21" s="13"/>
      <c r="F21" s="13"/>
      <c r="G21" s="14"/>
      <c r="H21" s="14"/>
      <c r="I21" s="13"/>
      <c r="J21" s="13"/>
      <c r="K21" s="33"/>
      <c r="L21" s="13"/>
      <c r="M21" s="33"/>
      <c r="N21" s="15"/>
      <c r="O21" s="15"/>
      <c r="P21" s="15"/>
      <c r="Q21" s="32" t="str">
        <f t="shared" si="1"/>
        <v/>
      </c>
      <c r="R21" s="13"/>
      <c r="S21" s="5" t="s">
        <v>2909</v>
      </c>
    </row>
    <row r="22" spans="1:19">
      <c r="A22" s="12" t="str">
        <f t="shared" si="0"/>
        <v/>
      </c>
      <c r="B22" s="12"/>
      <c r="C22" s="13"/>
      <c r="D22" s="13"/>
      <c r="E22" s="13"/>
      <c r="F22" s="13"/>
      <c r="G22" s="14"/>
      <c r="H22" s="14"/>
      <c r="I22" s="13"/>
      <c r="J22" s="13"/>
      <c r="K22" s="33"/>
      <c r="L22" s="13"/>
      <c r="M22" s="33"/>
      <c r="N22" s="15"/>
      <c r="O22" s="15"/>
      <c r="P22" s="15"/>
      <c r="Q22" s="32" t="str">
        <f t="shared" si="1"/>
        <v/>
      </c>
      <c r="R22" s="13"/>
      <c r="S22" s="5" t="s">
        <v>2910</v>
      </c>
    </row>
    <row r="23" spans="1:19">
      <c r="A23" s="12" t="str">
        <f t="shared" si="0"/>
        <v/>
      </c>
      <c r="B23" s="12"/>
      <c r="C23" s="13"/>
      <c r="D23" s="13"/>
      <c r="E23" s="13"/>
      <c r="F23" s="13"/>
      <c r="G23" s="14"/>
      <c r="H23" s="14"/>
      <c r="I23" s="13"/>
      <c r="J23" s="13"/>
      <c r="K23" s="33"/>
      <c r="L23" s="13"/>
      <c r="M23" s="33"/>
      <c r="N23" s="15"/>
      <c r="O23" s="15"/>
      <c r="P23" s="15"/>
      <c r="Q23" s="32" t="str">
        <f t="shared" si="1"/>
        <v/>
      </c>
      <c r="R23" s="13"/>
      <c r="S23" s="5" t="s">
        <v>2911</v>
      </c>
    </row>
    <row r="24" spans="1:19">
      <c r="A24" s="12" t="str">
        <f t="shared" si="0"/>
        <v/>
      </c>
      <c r="B24" s="12"/>
      <c r="C24" s="13"/>
      <c r="D24" s="13"/>
      <c r="E24" s="13"/>
      <c r="F24" s="13"/>
      <c r="G24" s="14"/>
      <c r="H24" s="14"/>
      <c r="I24" s="13"/>
      <c r="J24" s="13"/>
      <c r="K24" s="33"/>
      <c r="L24" s="13"/>
      <c r="M24" s="33"/>
      <c r="N24" s="15"/>
      <c r="O24" s="15"/>
      <c r="P24" s="15"/>
      <c r="Q24" s="32" t="str">
        <f t="shared" si="1"/>
        <v/>
      </c>
      <c r="R24" s="13"/>
      <c r="S24" s="5" t="s">
        <v>2912</v>
      </c>
    </row>
    <row r="25" spans="1:19">
      <c r="A25" s="12" t="str">
        <f t="shared" si="0"/>
        <v/>
      </c>
      <c r="B25" s="12"/>
      <c r="C25" s="13"/>
      <c r="D25" s="13"/>
      <c r="E25" s="13"/>
      <c r="F25" s="13"/>
      <c r="G25" s="14"/>
      <c r="H25" s="14"/>
      <c r="I25" s="13"/>
      <c r="J25" s="13"/>
      <c r="K25" s="33"/>
      <c r="L25" s="13"/>
      <c r="M25" s="33"/>
      <c r="N25" s="15"/>
      <c r="O25" s="15"/>
      <c r="P25" s="15"/>
      <c r="Q25" s="32" t="str">
        <f t="shared" si="1"/>
        <v/>
      </c>
      <c r="R25" s="13"/>
      <c r="S25" s="5" t="s">
        <v>2913</v>
      </c>
    </row>
    <row r="26" spans="1:19">
      <c r="A26" s="12" t="str">
        <f t="shared" si="0"/>
        <v/>
      </c>
      <c r="B26" s="12"/>
      <c r="C26" s="13"/>
      <c r="D26" s="13"/>
      <c r="E26" s="13"/>
      <c r="F26" s="13"/>
      <c r="G26" s="14"/>
      <c r="H26" s="14"/>
      <c r="I26" s="13"/>
      <c r="J26" s="13"/>
      <c r="K26" s="33"/>
      <c r="L26" s="13"/>
      <c r="M26" s="33"/>
      <c r="N26" s="15"/>
      <c r="O26" s="15"/>
      <c r="P26" s="15"/>
      <c r="Q26" s="32" t="str">
        <f t="shared" si="1"/>
        <v/>
      </c>
      <c r="R26" s="13"/>
      <c r="S26" s="5" t="s">
        <v>2914</v>
      </c>
    </row>
    <row r="27" customHeight="1" spans="1:18">
      <c r="A27" s="24" t="s">
        <v>2915</v>
      </c>
      <c r="B27" s="56"/>
      <c r="C27" s="56"/>
      <c r="D27" s="25"/>
      <c r="E27" s="428"/>
      <c r="F27" s="428"/>
      <c r="G27" s="26"/>
      <c r="H27" s="26"/>
      <c r="I27" s="26"/>
      <c r="J27" s="26"/>
      <c r="K27" s="26"/>
      <c r="L27" s="26"/>
      <c r="M27" s="32"/>
      <c r="N27" s="32">
        <f>SUM(N8:N26)</f>
        <v>0</v>
      </c>
      <c r="O27" s="32">
        <f>SUM(O8:O26)</f>
        <v>0</v>
      </c>
      <c r="P27" s="32">
        <f>SUM(P8:P26)</f>
        <v>0</v>
      </c>
      <c r="Q27" s="32" t="str">
        <f t="shared" si="1"/>
        <v/>
      </c>
      <c r="R27" s="28"/>
    </row>
    <row r="28" customHeight="1" spans="1:19">
      <c r="A28" s="3" t="str">
        <f>基本信息输入表!$K$6&amp;"填表人："&amp;基本信息输入表!$M$63</f>
        <v>被评估单位填表人：阎丽红</v>
      </c>
      <c r="P28" s="3" t="str">
        <f>"评估人员："&amp;基本信息输入表!$Q$63</f>
        <v>评估人员：孙艳平</v>
      </c>
      <c r="S28" s="31" t="s">
        <v>439</v>
      </c>
    </row>
    <row r="29" customHeight="1" spans="1:1">
      <c r="A29" s="3" t="str">
        <f>"填表日期："&amp;YEAR(基本信息输入表!$O$64)&amp;"年"&amp;MONTH(基本信息输入表!$O$64)&amp;"月"&amp;DAY(基本信息输入表!$O$64)&amp;"日"</f>
        <v>填表日期：2020年4月25日</v>
      </c>
    </row>
  </sheetData>
  <mergeCells count="23">
    <mergeCell ref="A2:R2"/>
    <mergeCell ref="A3:R3"/>
    <mergeCell ref="Q4:R4"/>
    <mergeCell ref="A5:E5"/>
    <mergeCell ref="A27:D2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2"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T29"/>
  <sheetViews>
    <sheetView showGridLines="0" workbookViewId="0">
      <selection activeCell="AA34" sqref="AA34"/>
    </sheetView>
  </sheetViews>
  <sheetFormatPr defaultColWidth="9" defaultRowHeight="14.25"/>
  <cols>
    <col min="1" max="1" width="4.125" style="363" customWidth="1"/>
    <col min="2" max="2" width="9.875" style="363" customWidth="1"/>
    <col min="3" max="4" width="8" style="363" customWidth="1"/>
    <col min="5" max="5" width="13.125" style="363" customWidth="1"/>
    <col min="6" max="6" width="6.375" style="363" customWidth="1"/>
    <col min="7" max="7" width="10.125" style="363" customWidth="1"/>
    <col min="8" max="8" width="6.625" style="363" customWidth="1"/>
    <col min="9" max="9" width="10.125" style="363" customWidth="1"/>
    <col min="10" max="20" width="10.125" style="363" hidden="1" customWidth="1" outlineLevel="1"/>
    <col min="21" max="22" width="7.625" style="363" hidden="1" customWidth="1" outlineLevel="1"/>
    <col min="23" max="23" width="6.625" style="363" hidden="1" customWidth="1" outlineLevel="1"/>
    <col min="24" max="26" width="4.625" style="363" hidden="1" customWidth="1" outlineLevel="1"/>
    <col min="27" max="27" width="6.5" style="363" hidden="1" customWidth="1" outlineLevel="1"/>
    <col min="28" max="28" width="24" style="363" hidden="1" customWidth="1" outlineLevel="1"/>
    <col min="29" max="29" width="9.25" style="363" hidden="1" customWidth="1" outlineLevel="1"/>
    <col min="30" max="30" width="29.875" style="363" hidden="1" customWidth="1" outlineLevel="1"/>
    <col min="31" max="31" width="15.25" style="363" hidden="1" customWidth="1" outlineLevel="1"/>
    <col min="32" max="32" width="4.75" style="363" hidden="1" customWidth="1" outlineLevel="1"/>
    <col min="33" max="34" width="8.125" style="363" hidden="1" customWidth="1" outlineLevel="1"/>
    <col min="35" max="35" width="8.625" style="363" hidden="1" customWidth="1" outlineLevel="1"/>
    <col min="36" max="36" width="8.125" style="363" hidden="1" customWidth="1" outlineLevel="1"/>
    <col min="37" max="37" width="11.125" style="363" hidden="1" customWidth="1" outlineLevel="1"/>
    <col min="38" max="38" width="16.125" style="363" customWidth="1" collapsed="1"/>
    <col min="39" max="39" width="15.125" style="363" customWidth="1"/>
    <col min="40" max="40" width="11.125" style="363" customWidth="1"/>
    <col min="41" max="41" width="11.625" style="363" customWidth="1"/>
    <col min="42" max="42" width="7.875" style="363" customWidth="1"/>
    <col min="43" max="43" width="12.875" style="364" customWidth="1"/>
    <col min="44" max="44" width="8.625" style="363" customWidth="1"/>
    <col min="45" max="45" width="9.875" style="363" customWidth="1"/>
    <col min="46" max="16384" width="9" style="363"/>
  </cols>
  <sheetData>
    <row r="1" spans="1:1">
      <c r="A1" s="2" t="s">
        <v>409</v>
      </c>
    </row>
    <row r="2" s="357" customFormat="1" ht="27" spans="1:45">
      <c r="A2" s="365" t="s">
        <v>2916</v>
      </c>
      <c r="B2" s="365"/>
      <c r="C2" s="366"/>
      <c r="D2" s="366"/>
      <c r="E2" s="366"/>
      <c r="F2" s="366"/>
      <c r="G2" s="366"/>
      <c r="H2" s="366"/>
      <c r="I2" s="366"/>
      <c r="J2" s="366"/>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c r="AK2" s="392"/>
      <c r="AL2" s="392"/>
      <c r="AM2" s="392"/>
      <c r="AN2" s="392"/>
      <c r="AO2" s="392"/>
      <c r="AP2" s="392"/>
      <c r="AQ2" s="405"/>
      <c r="AR2" s="392"/>
      <c r="AS2" s="392"/>
    </row>
    <row r="3" s="358" customFormat="1" ht="13.5" spans="1:45">
      <c r="A3" s="367"/>
      <c r="B3" s="367"/>
      <c r="C3" s="367"/>
      <c r="D3" s="367"/>
      <c r="E3" s="367"/>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406"/>
      <c r="AR3" s="368"/>
      <c r="AS3" s="407" t="s">
        <v>2917</v>
      </c>
    </row>
    <row r="4" s="358" customFormat="1" ht="13.5" spans="1:45">
      <c r="A4" s="368" t="str">
        <f>"评估基准日："&amp;TEXT(基本信息输入表!M7,"yyyy年mm月dd日")</f>
        <v>评估基准日：2020年03月31日</v>
      </c>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406"/>
      <c r="AR4" s="368"/>
      <c r="AS4" s="368"/>
    </row>
    <row r="5" s="358" customFormat="1" ht="13.5" spans="1:45">
      <c r="A5" s="369" t="str">
        <f>基本信息输入表!K6&amp;"："&amp;基本信息输入表!M6</f>
        <v>被评估单位：山西华润昌裕煤业有限公司</v>
      </c>
      <c r="B5" s="370"/>
      <c r="AQ5" s="408"/>
      <c r="AS5" s="409" t="s">
        <v>361</v>
      </c>
    </row>
    <row r="6" s="359" customFormat="1" ht="24" customHeight="1" spans="1:45">
      <c r="A6" s="371" t="s">
        <v>2918</v>
      </c>
      <c r="B6" s="1094" t="s">
        <v>2919</v>
      </c>
      <c r="C6" s="371" t="s">
        <v>2920</v>
      </c>
      <c r="D6" s="372" t="s">
        <v>2921</v>
      </c>
      <c r="E6" s="371" t="s">
        <v>2922</v>
      </c>
      <c r="F6" s="371" t="s">
        <v>2923</v>
      </c>
      <c r="G6" s="371" t="s">
        <v>2924</v>
      </c>
      <c r="H6" s="371" t="s">
        <v>2925</v>
      </c>
      <c r="I6" s="371" t="s">
        <v>2926</v>
      </c>
      <c r="J6" s="372" t="s">
        <v>2927</v>
      </c>
      <c r="K6" s="372" t="s">
        <v>2928</v>
      </c>
      <c r="L6" s="372" t="s">
        <v>2929</v>
      </c>
      <c r="M6" s="372" t="s">
        <v>2930</v>
      </c>
      <c r="N6" s="372" t="s">
        <v>2931</v>
      </c>
      <c r="O6" s="372" t="s">
        <v>2932</v>
      </c>
      <c r="P6" s="372" t="s">
        <v>2933</v>
      </c>
      <c r="Q6" s="372" t="s">
        <v>2934</v>
      </c>
      <c r="R6" s="372" t="s">
        <v>2935</v>
      </c>
      <c r="S6" s="372" t="s">
        <v>2936</v>
      </c>
      <c r="T6" s="372" t="s">
        <v>2937</v>
      </c>
      <c r="U6" s="384" t="s">
        <v>2938</v>
      </c>
      <c r="V6" s="384"/>
      <c r="W6" s="384"/>
      <c r="X6" s="384" t="s">
        <v>2939</v>
      </c>
      <c r="Y6" s="384"/>
      <c r="Z6" s="384"/>
      <c r="AA6" s="384"/>
      <c r="AB6" s="384" t="s">
        <v>2940</v>
      </c>
      <c r="AC6" s="384"/>
      <c r="AD6" s="384" t="s">
        <v>2941</v>
      </c>
      <c r="AE6" s="384"/>
      <c r="AF6" s="384"/>
      <c r="AG6" s="371" t="s">
        <v>2942</v>
      </c>
      <c r="AH6" s="371" t="s">
        <v>2943</v>
      </c>
      <c r="AI6" s="371" t="s">
        <v>2944</v>
      </c>
      <c r="AJ6" s="384" t="s">
        <v>2945</v>
      </c>
      <c r="AK6" s="384"/>
      <c r="AL6" s="393" t="s">
        <v>1104</v>
      </c>
      <c r="AM6" s="394"/>
      <c r="AN6" s="395" t="s">
        <v>852</v>
      </c>
      <c r="AO6" s="410" t="s">
        <v>1106</v>
      </c>
      <c r="AP6" s="411"/>
      <c r="AQ6" s="412"/>
      <c r="AR6" s="413" t="s">
        <v>1132</v>
      </c>
      <c r="AS6" s="414" t="s">
        <v>2946</v>
      </c>
    </row>
    <row r="7" s="359" customFormat="1" ht="12.75" spans="1:46">
      <c r="A7" s="371"/>
      <c r="B7" s="373"/>
      <c r="C7" s="371"/>
      <c r="D7" s="373"/>
      <c r="E7" s="371"/>
      <c r="F7" s="371"/>
      <c r="G7" s="371"/>
      <c r="H7" s="371"/>
      <c r="I7" s="371"/>
      <c r="J7" s="373"/>
      <c r="K7" s="373"/>
      <c r="L7" s="373"/>
      <c r="M7" s="373"/>
      <c r="N7" s="373"/>
      <c r="O7" s="373"/>
      <c r="P7" s="373"/>
      <c r="Q7" s="373"/>
      <c r="R7" s="373"/>
      <c r="S7" s="373"/>
      <c r="T7" s="373"/>
      <c r="U7" s="384" t="s">
        <v>2947</v>
      </c>
      <c r="V7" s="384" t="s">
        <v>2948</v>
      </c>
      <c r="W7" s="384" t="s">
        <v>2949</v>
      </c>
      <c r="X7" s="384" t="s">
        <v>2950</v>
      </c>
      <c r="Y7" s="384" t="s">
        <v>2951</v>
      </c>
      <c r="Z7" s="384" t="s">
        <v>2952</v>
      </c>
      <c r="AA7" s="384" t="s">
        <v>2953</v>
      </c>
      <c r="AB7" s="384" t="s">
        <v>2954</v>
      </c>
      <c r="AC7" s="384" t="s">
        <v>2955</v>
      </c>
      <c r="AD7" s="384" t="s">
        <v>2956</v>
      </c>
      <c r="AE7" s="384" t="s">
        <v>2957</v>
      </c>
      <c r="AF7" s="384" t="s">
        <v>2955</v>
      </c>
      <c r="AG7" s="371"/>
      <c r="AH7" s="371"/>
      <c r="AI7" s="371"/>
      <c r="AJ7" s="384" t="s">
        <v>2958</v>
      </c>
      <c r="AK7" s="384" t="s">
        <v>2959</v>
      </c>
      <c r="AL7" s="396" t="s">
        <v>2960</v>
      </c>
      <c r="AM7" s="396" t="s">
        <v>2961</v>
      </c>
      <c r="AN7" s="397"/>
      <c r="AO7" s="413" t="s">
        <v>2960</v>
      </c>
      <c r="AP7" s="413" t="s">
        <v>2962</v>
      </c>
      <c r="AQ7" s="415" t="s">
        <v>2961</v>
      </c>
      <c r="AR7" s="416"/>
      <c r="AS7" s="417"/>
      <c r="AT7" s="23" t="s">
        <v>592</v>
      </c>
    </row>
    <row r="8" s="360" customFormat="1" ht="12.75" spans="1:46">
      <c r="A8" s="374"/>
      <c r="B8" s="374"/>
      <c r="C8" s="375"/>
      <c r="D8" s="375"/>
      <c r="E8" s="375"/>
      <c r="F8" s="376"/>
      <c r="G8" s="376"/>
      <c r="H8" s="376"/>
      <c r="I8" s="376"/>
      <c r="J8" s="376"/>
      <c r="K8" s="376"/>
      <c r="L8" s="376"/>
      <c r="M8" s="376"/>
      <c r="N8" s="376"/>
      <c r="O8" s="376"/>
      <c r="P8" s="376"/>
      <c r="Q8" s="376"/>
      <c r="R8" s="376"/>
      <c r="S8" s="376"/>
      <c r="T8" s="376"/>
      <c r="U8" s="376"/>
      <c r="V8" s="376"/>
      <c r="W8" s="376"/>
      <c r="X8" s="376"/>
      <c r="Y8" s="390"/>
      <c r="Z8" s="376"/>
      <c r="AA8" s="376"/>
      <c r="AB8" s="376"/>
      <c r="AC8" s="376"/>
      <c r="AD8" s="376"/>
      <c r="AE8" s="376"/>
      <c r="AF8" s="376"/>
      <c r="AG8" s="398"/>
      <c r="AH8" s="398"/>
      <c r="AI8" s="399"/>
      <c r="AJ8" s="400"/>
      <c r="AK8" s="400"/>
      <c r="AL8" s="401"/>
      <c r="AM8" s="401"/>
      <c r="AN8" s="402"/>
      <c r="AO8" s="402"/>
      <c r="AP8" s="400"/>
      <c r="AQ8" s="402"/>
      <c r="AR8" s="43" t="str">
        <f>IF(AM8-AN8=0,"",(AQ8-AM8+AN8)/(AM8-AN8)*100)</f>
        <v/>
      </c>
      <c r="AS8" s="418"/>
      <c r="AT8" s="419" t="s">
        <v>2963</v>
      </c>
    </row>
    <row r="9" s="360" customFormat="1" ht="12.75" spans="1:46">
      <c r="A9" s="374"/>
      <c r="B9" s="374"/>
      <c r="C9" s="375"/>
      <c r="D9" s="375"/>
      <c r="E9" s="375"/>
      <c r="F9" s="376"/>
      <c r="G9" s="376"/>
      <c r="H9" s="376"/>
      <c r="I9" s="376"/>
      <c r="J9" s="376"/>
      <c r="K9" s="376"/>
      <c r="L9" s="376"/>
      <c r="M9" s="376"/>
      <c r="N9" s="376"/>
      <c r="O9" s="376"/>
      <c r="P9" s="376"/>
      <c r="Q9" s="376"/>
      <c r="R9" s="376"/>
      <c r="S9" s="376"/>
      <c r="T9" s="376"/>
      <c r="U9" s="376"/>
      <c r="V9" s="376"/>
      <c r="W9" s="376"/>
      <c r="X9" s="376"/>
      <c r="Y9" s="390"/>
      <c r="Z9" s="376"/>
      <c r="AA9" s="376"/>
      <c r="AB9" s="376"/>
      <c r="AC9" s="376"/>
      <c r="AD9" s="376"/>
      <c r="AE9" s="376"/>
      <c r="AF9" s="376"/>
      <c r="AG9" s="398"/>
      <c r="AH9" s="398"/>
      <c r="AI9" s="399"/>
      <c r="AJ9" s="400"/>
      <c r="AK9" s="400"/>
      <c r="AL9" s="401"/>
      <c r="AM9" s="401"/>
      <c r="AN9" s="402"/>
      <c r="AO9" s="402"/>
      <c r="AP9" s="400"/>
      <c r="AQ9" s="402"/>
      <c r="AR9" s="43" t="str">
        <f t="shared" ref="AR9:AR27" si="0">IF(AM9-AN9=0,"",(AQ9-AM9+AN9)/(AM9-AN9)*100)</f>
        <v/>
      </c>
      <c r="AS9" s="418"/>
      <c r="AT9" s="419" t="s">
        <v>2964</v>
      </c>
    </row>
    <row r="10" s="360" customFormat="1" ht="12.75" spans="1:46">
      <c r="A10" s="374"/>
      <c r="B10" s="374"/>
      <c r="C10" s="375"/>
      <c r="D10" s="375"/>
      <c r="E10" s="375"/>
      <c r="F10" s="376"/>
      <c r="G10" s="376"/>
      <c r="H10" s="376"/>
      <c r="I10" s="376"/>
      <c r="J10" s="376"/>
      <c r="K10" s="376"/>
      <c r="L10" s="376"/>
      <c r="M10" s="376"/>
      <c r="N10" s="376"/>
      <c r="O10" s="376"/>
      <c r="P10" s="376"/>
      <c r="Q10" s="376"/>
      <c r="R10" s="376"/>
      <c r="S10" s="376"/>
      <c r="T10" s="376"/>
      <c r="U10" s="376"/>
      <c r="V10" s="376"/>
      <c r="W10" s="376"/>
      <c r="X10" s="376"/>
      <c r="Y10" s="390"/>
      <c r="Z10" s="376"/>
      <c r="AA10" s="376"/>
      <c r="AB10" s="376"/>
      <c r="AC10" s="376"/>
      <c r="AD10" s="376"/>
      <c r="AE10" s="376"/>
      <c r="AF10" s="376"/>
      <c r="AG10" s="398"/>
      <c r="AH10" s="398"/>
      <c r="AI10" s="399"/>
      <c r="AJ10" s="400"/>
      <c r="AK10" s="400"/>
      <c r="AL10" s="401"/>
      <c r="AM10" s="401"/>
      <c r="AN10" s="402"/>
      <c r="AO10" s="402"/>
      <c r="AP10" s="400"/>
      <c r="AQ10" s="402"/>
      <c r="AR10" s="43" t="str">
        <f t="shared" si="0"/>
        <v/>
      </c>
      <c r="AS10" s="418"/>
      <c r="AT10" s="419" t="s">
        <v>2965</v>
      </c>
    </row>
    <row r="11" s="360" customFormat="1" ht="12.75" spans="1:46">
      <c r="A11" s="374"/>
      <c r="B11" s="374"/>
      <c r="C11" s="375"/>
      <c r="D11" s="375"/>
      <c r="E11" s="375"/>
      <c r="F11" s="376"/>
      <c r="G11" s="376"/>
      <c r="H11" s="376"/>
      <c r="I11" s="376"/>
      <c r="J11" s="376"/>
      <c r="K11" s="376"/>
      <c r="L11" s="376"/>
      <c r="M11" s="376"/>
      <c r="N11" s="376"/>
      <c r="O11" s="376"/>
      <c r="P11" s="376"/>
      <c r="Q11" s="376"/>
      <c r="R11" s="376"/>
      <c r="S11" s="376"/>
      <c r="T11" s="376"/>
      <c r="U11" s="376"/>
      <c r="V11" s="376"/>
      <c r="W11" s="376"/>
      <c r="X11" s="376"/>
      <c r="Y11" s="390"/>
      <c r="Z11" s="376"/>
      <c r="AA11" s="376"/>
      <c r="AB11" s="376"/>
      <c r="AC11" s="376"/>
      <c r="AD11" s="376"/>
      <c r="AE11" s="376"/>
      <c r="AF11" s="376"/>
      <c r="AG11" s="398"/>
      <c r="AH11" s="398"/>
      <c r="AI11" s="399"/>
      <c r="AJ11" s="400"/>
      <c r="AK11" s="400"/>
      <c r="AL11" s="401"/>
      <c r="AM11" s="401"/>
      <c r="AN11" s="402"/>
      <c r="AO11" s="402"/>
      <c r="AP11" s="400"/>
      <c r="AQ11" s="402"/>
      <c r="AR11" s="43" t="str">
        <f t="shared" si="0"/>
        <v/>
      </c>
      <c r="AS11" s="418"/>
      <c r="AT11" s="419" t="s">
        <v>2966</v>
      </c>
    </row>
    <row r="12" s="360" customFormat="1" ht="12.75" spans="1:46">
      <c r="A12" s="374"/>
      <c r="B12" s="374"/>
      <c r="C12" s="375"/>
      <c r="D12" s="375"/>
      <c r="E12" s="375"/>
      <c r="F12" s="376"/>
      <c r="G12" s="376"/>
      <c r="H12" s="376"/>
      <c r="I12" s="376"/>
      <c r="J12" s="376"/>
      <c r="K12" s="376"/>
      <c r="L12" s="376"/>
      <c r="M12" s="376"/>
      <c r="N12" s="376"/>
      <c r="O12" s="376"/>
      <c r="P12" s="376"/>
      <c r="Q12" s="376"/>
      <c r="R12" s="376"/>
      <c r="S12" s="376"/>
      <c r="T12" s="376"/>
      <c r="U12" s="376"/>
      <c r="V12" s="376"/>
      <c r="W12" s="376"/>
      <c r="X12" s="376"/>
      <c r="Y12" s="390"/>
      <c r="Z12" s="376"/>
      <c r="AA12" s="376"/>
      <c r="AB12" s="376"/>
      <c r="AC12" s="376"/>
      <c r="AD12" s="376"/>
      <c r="AE12" s="376"/>
      <c r="AF12" s="376"/>
      <c r="AG12" s="398"/>
      <c r="AH12" s="398"/>
      <c r="AI12" s="399"/>
      <c r="AJ12" s="400"/>
      <c r="AK12" s="400"/>
      <c r="AL12" s="401"/>
      <c r="AM12" s="401"/>
      <c r="AN12" s="402"/>
      <c r="AO12" s="402"/>
      <c r="AP12" s="400"/>
      <c r="AQ12" s="402"/>
      <c r="AR12" s="43" t="str">
        <f t="shared" si="0"/>
        <v/>
      </c>
      <c r="AS12" s="418"/>
      <c r="AT12" s="419" t="s">
        <v>2967</v>
      </c>
    </row>
    <row r="13" s="360" customFormat="1" ht="12.75" spans="1:46">
      <c r="A13" s="374"/>
      <c r="B13" s="374"/>
      <c r="C13" s="375"/>
      <c r="D13" s="375"/>
      <c r="E13" s="375"/>
      <c r="F13" s="376"/>
      <c r="G13" s="376"/>
      <c r="H13" s="376"/>
      <c r="I13" s="376"/>
      <c r="J13" s="376"/>
      <c r="K13" s="376"/>
      <c r="L13" s="376"/>
      <c r="M13" s="376"/>
      <c r="N13" s="376"/>
      <c r="O13" s="376"/>
      <c r="P13" s="376"/>
      <c r="Q13" s="376"/>
      <c r="R13" s="376"/>
      <c r="S13" s="376"/>
      <c r="T13" s="376"/>
      <c r="U13" s="376"/>
      <c r="V13" s="376"/>
      <c r="W13" s="376"/>
      <c r="X13" s="385"/>
      <c r="Y13" s="385"/>
      <c r="Z13" s="385"/>
      <c r="AA13" s="385"/>
      <c r="AB13" s="385"/>
      <c r="AC13" s="385"/>
      <c r="AD13" s="385"/>
      <c r="AE13" s="385"/>
      <c r="AF13" s="385"/>
      <c r="AG13" s="398"/>
      <c r="AH13" s="398"/>
      <c r="AI13" s="399"/>
      <c r="AJ13" s="400"/>
      <c r="AK13" s="400"/>
      <c r="AL13" s="401"/>
      <c r="AM13" s="401"/>
      <c r="AN13" s="402"/>
      <c r="AO13" s="402"/>
      <c r="AP13" s="420"/>
      <c r="AQ13" s="402"/>
      <c r="AR13" s="43" t="str">
        <f t="shared" si="0"/>
        <v/>
      </c>
      <c r="AS13" s="418"/>
      <c r="AT13" s="419" t="s">
        <v>2968</v>
      </c>
    </row>
    <row r="14" s="360" customFormat="1" ht="12.75" spans="1:46">
      <c r="A14" s="374"/>
      <c r="B14" s="374"/>
      <c r="C14" s="375"/>
      <c r="D14" s="375"/>
      <c r="E14" s="375"/>
      <c r="F14" s="376"/>
      <c r="G14" s="376"/>
      <c r="H14" s="376"/>
      <c r="I14" s="376"/>
      <c r="J14" s="376"/>
      <c r="K14" s="376"/>
      <c r="L14" s="376"/>
      <c r="M14" s="376"/>
      <c r="N14" s="376"/>
      <c r="O14" s="376"/>
      <c r="P14" s="376"/>
      <c r="Q14" s="376"/>
      <c r="R14" s="376"/>
      <c r="S14" s="376"/>
      <c r="T14" s="376"/>
      <c r="U14" s="376"/>
      <c r="V14" s="376"/>
      <c r="W14" s="376"/>
      <c r="X14" s="385"/>
      <c r="Y14" s="385"/>
      <c r="Z14" s="385"/>
      <c r="AA14" s="385"/>
      <c r="AB14" s="385"/>
      <c r="AC14" s="385"/>
      <c r="AD14" s="385"/>
      <c r="AE14" s="385"/>
      <c r="AF14" s="385"/>
      <c r="AG14" s="398"/>
      <c r="AH14" s="398"/>
      <c r="AI14" s="399"/>
      <c r="AJ14" s="400"/>
      <c r="AK14" s="400"/>
      <c r="AL14" s="401"/>
      <c r="AM14" s="401"/>
      <c r="AN14" s="402"/>
      <c r="AO14" s="402"/>
      <c r="AP14" s="420"/>
      <c r="AQ14" s="402"/>
      <c r="AR14" s="43" t="str">
        <f t="shared" si="0"/>
        <v/>
      </c>
      <c r="AS14" s="418"/>
      <c r="AT14" s="419" t="s">
        <v>2969</v>
      </c>
    </row>
    <row r="15" s="360" customFormat="1" ht="12.75" spans="1:46">
      <c r="A15" s="374"/>
      <c r="B15" s="374"/>
      <c r="C15" s="375"/>
      <c r="D15" s="375"/>
      <c r="E15" s="375"/>
      <c r="F15" s="376"/>
      <c r="G15" s="376"/>
      <c r="H15" s="376"/>
      <c r="I15" s="376"/>
      <c r="J15" s="376"/>
      <c r="K15" s="376"/>
      <c r="L15" s="376"/>
      <c r="M15" s="376"/>
      <c r="N15" s="376"/>
      <c r="O15" s="376"/>
      <c r="P15" s="376"/>
      <c r="Q15" s="376"/>
      <c r="R15" s="376"/>
      <c r="S15" s="376"/>
      <c r="T15" s="376"/>
      <c r="U15" s="376"/>
      <c r="V15" s="376"/>
      <c r="W15" s="376"/>
      <c r="X15" s="385"/>
      <c r="Y15" s="385"/>
      <c r="Z15" s="385"/>
      <c r="AA15" s="385"/>
      <c r="AB15" s="385"/>
      <c r="AC15" s="385"/>
      <c r="AD15" s="385"/>
      <c r="AE15" s="385"/>
      <c r="AF15" s="385"/>
      <c r="AG15" s="398"/>
      <c r="AH15" s="398"/>
      <c r="AI15" s="399"/>
      <c r="AJ15" s="400"/>
      <c r="AK15" s="400"/>
      <c r="AL15" s="401"/>
      <c r="AM15" s="401"/>
      <c r="AN15" s="402"/>
      <c r="AO15" s="402"/>
      <c r="AP15" s="420"/>
      <c r="AQ15" s="402"/>
      <c r="AR15" s="43" t="str">
        <f t="shared" si="0"/>
        <v/>
      </c>
      <c r="AS15" s="418"/>
      <c r="AT15" s="419" t="s">
        <v>2970</v>
      </c>
    </row>
    <row r="16" s="360" customFormat="1" ht="12.75" spans="1:46">
      <c r="A16" s="374"/>
      <c r="B16" s="374"/>
      <c r="C16" s="375"/>
      <c r="D16" s="375"/>
      <c r="E16" s="375"/>
      <c r="F16" s="376"/>
      <c r="G16" s="376"/>
      <c r="H16" s="376"/>
      <c r="I16" s="376"/>
      <c r="J16" s="376"/>
      <c r="K16" s="376"/>
      <c r="L16" s="376"/>
      <c r="M16" s="376"/>
      <c r="N16" s="376"/>
      <c r="O16" s="376"/>
      <c r="P16" s="376"/>
      <c r="Q16" s="376"/>
      <c r="R16" s="376"/>
      <c r="S16" s="376"/>
      <c r="T16" s="376"/>
      <c r="U16" s="376"/>
      <c r="V16" s="376"/>
      <c r="W16" s="376"/>
      <c r="X16" s="385"/>
      <c r="Y16" s="385"/>
      <c r="Z16" s="385"/>
      <c r="AA16" s="385"/>
      <c r="AB16" s="385"/>
      <c r="AC16" s="385"/>
      <c r="AD16" s="385"/>
      <c r="AE16" s="385"/>
      <c r="AF16" s="385"/>
      <c r="AG16" s="398"/>
      <c r="AH16" s="398"/>
      <c r="AI16" s="399"/>
      <c r="AJ16" s="400"/>
      <c r="AK16" s="400"/>
      <c r="AL16" s="401"/>
      <c r="AM16" s="401"/>
      <c r="AN16" s="402"/>
      <c r="AO16" s="402"/>
      <c r="AP16" s="420"/>
      <c r="AQ16" s="402"/>
      <c r="AR16" s="43" t="str">
        <f t="shared" si="0"/>
        <v/>
      </c>
      <c r="AS16" s="418"/>
      <c r="AT16" s="419" t="s">
        <v>2971</v>
      </c>
    </row>
    <row r="17" s="360" customFormat="1" ht="12.75" spans="1:46">
      <c r="A17" s="374"/>
      <c r="B17" s="374"/>
      <c r="C17" s="375"/>
      <c r="D17" s="375"/>
      <c r="E17" s="375"/>
      <c r="F17" s="376"/>
      <c r="G17" s="376"/>
      <c r="H17" s="376"/>
      <c r="I17" s="376"/>
      <c r="J17" s="376"/>
      <c r="K17" s="376"/>
      <c r="L17" s="376"/>
      <c r="M17" s="376"/>
      <c r="N17" s="376"/>
      <c r="O17" s="376"/>
      <c r="P17" s="376"/>
      <c r="Q17" s="376"/>
      <c r="R17" s="376"/>
      <c r="S17" s="376"/>
      <c r="T17" s="376"/>
      <c r="U17" s="376"/>
      <c r="V17" s="376"/>
      <c r="W17" s="376"/>
      <c r="X17" s="385"/>
      <c r="Y17" s="385"/>
      <c r="Z17" s="385"/>
      <c r="AA17" s="385"/>
      <c r="AB17" s="385"/>
      <c r="AC17" s="385"/>
      <c r="AD17" s="385"/>
      <c r="AE17" s="385"/>
      <c r="AF17" s="385"/>
      <c r="AG17" s="398"/>
      <c r="AH17" s="398"/>
      <c r="AI17" s="399"/>
      <c r="AJ17" s="400"/>
      <c r="AK17" s="400"/>
      <c r="AL17" s="401"/>
      <c r="AM17" s="401"/>
      <c r="AN17" s="402"/>
      <c r="AO17" s="402"/>
      <c r="AP17" s="420"/>
      <c r="AQ17" s="402"/>
      <c r="AR17" s="43" t="str">
        <f t="shared" si="0"/>
        <v/>
      </c>
      <c r="AS17" s="418"/>
      <c r="AT17" s="419" t="s">
        <v>2972</v>
      </c>
    </row>
    <row r="18" s="360" customFormat="1" ht="12.75" spans="1:46">
      <c r="A18" s="374"/>
      <c r="B18" s="374"/>
      <c r="C18" s="375"/>
      <c r="D18" s="375"/>
      <c r="E18" s="375"/>
      <c r="F18" s="376"/>
      <c r="G18" s="376"/>
      <c r="H18" s="376"/>
      <c r="I18" s="376"/>
      <c r="J18" s="376"/>
      <c r="K18" s="376"/>
      <c r="L18" s="376"/>
      <c r="M18" s="376"/>
      <c r="N18" s="376"/>
      <c r="O18" s="376"/>
      <c r="P18" s="376"/>
      <c r="Q18" s="376"/>
      <c r="R18" s="376"/>
      <c r="S18" s="376"/>
      <c r="T18" s="376"/>
      <c r="U18" s="376"/>
      <c r="V18" s="376"/>
      <c r="W18" s="376"/>
      <c r="X18" s="376"/>
      <c r="Y18" s="390"/>
      <c r="Z18" s="376"/>
      <c r="AA18" s="376"/>
      <c r="AB18" s="376"/>
      <c r="AC18" s="376"/>
      <c r="AD18" s="376"/>
      <c r="AE18" s="376"/>
      <c r="AF18" s="376"/>
      <c r="AG18" s="398"/>
      <c r="AH18" s="398"/>
      <c r="AI18" s="399"/>
      <c r="AJ18" s="400"/>
      <c r="AK18" s="400"/>
      <c r="AL18" s="401"/>
      <c r="AM18" s="401"/>
      <c r="AN18" s="402"/>
      <c r="AO18" s="402"/>
      <c r="AP18" s="420"/>
      <c r="AQ18" s="402"/>
      <c r="AR18" s="43" t="str">
        <f t="shared" si="0"/>
        <v/>
      </c>
      <c r="AS18" s="418"/>
      <c r="AT18" s="419" t="s">
        <v>2973</v>
      </c>
    </row>
    <row r="19" s="360" customFormat="1" ht="12.75" spans="1:46">
      <c r="A19" s="374"/>
      <c r="B19" s="374"/>
      <c r="C19" s="375"/>
      <c r="D19" s="375"/>
      <c r="E19" s="375"/>
      <c r="F19" s="376"/>
      <c r="G19" s="376"/>
      <c r="H19" s="376"/>
      <c r="I19" s="376"/>
      <c r="J19" s="376"/>
      <c r="K19" s="376"/>
      <c r="L19" s="376"/>
      <c r="M19" s="376"/>
      <c r="N19" s="376"/>
      <c r="O19" s="376"/>
      <c r="P19" s="376"/>
      <c r="Q19" s="376"/>
      <c r="R19" s="376"/>
      <c r="S19" s="376"/>
      <c r="T19" s="376"/>
      <c r="U19" s="376"/>
      <c r="V19" s="376"/>
      <c r="W19" s="376"/>
      <c r="X19" s="376"/>
      <c r="Y19" s="390"/>
      <c r="Z19" s="376"/>
      <c r="AA19" s="376"/>
      <c r="AB19" s="376"/>
      <c r="AC19" s="376"/>
      <c r="AD19" s="376"/>
      <c r="AE19" s="376"/>
      <c r="AF19" s="376"/>
      <c r="AG19" s="398"/>
      <c r="AH19" s="398"/>
      <c r="AI19" s="399"/>
      <c r="AJ19" s="400"/>
      <c r="AK19" s="400"/>
      <c r="AL19" s="401"/>
      <c r="AM19" s="401"/>
      <c r="AN19" s="402"/>
      <c r="AO19" s="402"/>
      <c r="AP19" s="420"/>
      <c r="AQ19" s="402"/>
      <c r="AR19" s="43" t="str">
        <f t="shared" si="0"/>
        <v/>
      </c>
      <c r="AS19" s="418"/>
      <c r="AT19" s="419" t="s">
        <v>2974</v>
      </c>
    </row>
    <row r="20" s="360" customFormat="1" ht="12.75" spans="1:46">
      <c r="A20" s="374"/>
      <c r="B20" s="374"/>
      <c r="C20" s="375"/>
      <c r="D20" s="375"/>
      <c r="E20" s="375"/>
      <c r="F20" s="376"/>
      <c r="G20" s="376"/>
      <c r="H20" s="376"/>
      <c r="I20" s="376"/>
      <c r="J20" s="376"/>
      <c r="K20" s="376"/>
      <c r="L20" s="376"/>
      <c r="M20" s="376"/>
      <c r="N20" s="376"/>
      <c r="O20" s="376"/>
      <c r="P20" s="376"/>
      <c r="Q20" s="376"/>
      <c r="R20" s="376"/>
      <c r="S20" s="376"/>
      <c r="T20" s="376"/>
      <c r="U20" s="376"/>
      <c r="V20" s="376"/>
      <c r="W20" s="376"/>
      <c r="X20" s="376"/>
      <c r="Y20" s="390"/>
      <c r="Z20" s="376"/>
      <c r="AA20" s="376"/>
      <c r="AB20" s="376"/>
      <c r="AC20" s="376"/>
      <c r="AD20" s="376"/>
      <c r="AE20" s="376"/>
      <c r="AF20" s="376"/>
      <c r="AG20" s="398"/>
      <c r="AH20" s="398"/>
      <c r="AI20" s="399"/>
      <c r="AJ20" s="400"/>
      <c r="AK20" s="400"/>
      <c r="AL20" s="401"/>
      <c r="AM20" s="401"/>
      <c r="AN20" s="402"/>
      <c r="AO20" s="402"/>
      <c r="AP20" s="420"/>
      <c r="AQ20" s="402"/>
      <c r="AR20" s="43" t="str">
        <f t="shared" si="0"/>
        <v/>
      </c>
      <c r="AS20" s="418"/>
      <c r="AT20" s="419" t="s">
        <v>2975</v>
      </c>
    </row>
    <row r="21" s="360" customFormat="1" ht="12.75" spans="1:46">
      <c r="A21" s="377"/>
      <c r="B21" s="377"/>
      <c r="C21" s="378"/>
      <c r="D21" s="378"/>
      <c r="E21" s="379"/>
      <c r="F21" s="75"/>
      <c r="G21" s="75"/>
      <c r="H21" s="75"/>
      <c r="I21" s="75"/>
      <c r="J21" s="75"/>
      <c r="K21" s="75"/>
      <c r="L21" s="75"/>
      <c r="M21" s="75"/>
      <c r="N21" s="75"/>
      <c r="O21" s="75"/>
      <c r="P21" s="75"/>
      <c r="Q21" s="75"/>
      <c r="R21" s="75"/>
      <c r="S21" s="75"/>
      <c r="T21" s="75"/>
      <c r="U21" s="386"/>
      <c r="V21" s="386"/>
      <c r="W21" s="386"/>
      <c r="X21" s="75"/>
      <c r="Y21" s="377"/>
      <c r="Z21" s="75"/>
      <c r="AA21" s="75"/>
      <c r="AB21" s="75"/>
      <c r="AC21" s="75"/>
      <c r="AD21" s="75"/>
      <c r="AE21" s="75"/>
      <c r="AF21" s="75"/>
      <c r="AG21" s="403"/>
      <c r="AH21" s="403"/>
      <c r="AI21" s="377"/>
      <c r="AJ21" s="404"/>
      <c r="AK21" s="404"/>
      <c r="AL21" s="401"/>
      <c r="AM21" s="401"/>
      <c r="AN21" s="402"/>
      <c r="AO21" s="402"/>
      <c r="AP21" s="421"/>
      <c r="AQ21" s="402"/>
      <c r="AR21" s="43" t="str">
        <f t="shared" si="0"/>
        <v/>
      </c>
      <c r="AS21" s="418"/>
      <c r="AT21" s="419" t="s">
        <v>2976</v>
      </c>
    </row>
    <row r="22" s="360" customFormat="1" ht="12.75" spans="1:46">
      <c r="A22" s="377"/>
      <c r="B22" s="377"/>
      <c r="C22" s="378"/>
      <c r="D22" s="378"/>
      <c r="E22" s="379"/>
      <c r="F22" s="75"/>
      <c r="G22" s="75"/>
      <c r="H22" s="75"/>
      <c r="I22" s="75"/>
      <c r="J22" s="75"/>
      <c r="K22" s="75"/>
      <c r="L22" s="75"/>
      <c r="M22" s="75"/>
      <c r="N22" s="75"/>
      <c r="O22" s="75"/>
      <c r="P22" s="75"/>
      <c r="Q22" s="75"/>
      <c r="R22" s="75"/>
      <c r="S22" s="75"/>
      <c r="T22" s="75"/>
      <c r="U22" s="386"/>
      <c r="V22" s="386"/>
      <c r="W22" s="386"/>
      <c r="X22" s="75"/>
      <c r="Y22" s="377"/>
      <c r="Z22" s="75"/>
      <c r="AA22" s="75"/>
      <c r="AB22" s="75"/>
      <c r="AC22" s="75"/>
      <c r="AD22" s="75"/>
      <c r="AE22" s="75"/>
      <c r="AF22" s="75"/>
      <c r="AG22" s="403"/>
      <c r="AH22" s="403"/>
      <c r="AI22" s="377"/>
      <c r="AJ22" s="404"/>
      <c r="AK22" s="404"/>
      <c r="AL22" s="401"/>
      <c r="AM22" s="401"/>
      <c r="AN22" s="402"/>
      <c r="AO22" s="402"/>
      <c r="AP22" s="421"/>
      <c r="AQ22" s="402"/>
      <c r="AR22" s="43" t="str">
        <f t="shared" si="0"/>
        <v/>
      </c>
      <c r="AS22" s="418"/>
      <c r="AT22" s="419" t="s">
        <v>2977</v>
      </c>
    </row>
    <row r="23" s="360" customFormat="1" ht="12.75" spans="1:46">
      <c r="A23" s="377"/>
      <c r="B23" s="377"/>
      <c r="C23" s="378"/>
      <c r="D23" s="378"/>
      <c r="E23" s="379"/>
      <c r="F23" s="75"/>
      <c r="G23" s="75"/>
      <c r="H23" s="75"/>
      <c r="I23" s="75"/>
      <c r="J23" s="75"/>
      <c r="K23" s="75"/>
      <c r="L23" s="75"/>
      <c r="M23" s="75"/>
      <c r="N23" s="75"/>
      <c r="O23" s="75"/>
      <c r="P23" s="75"/>
      <c r="Q23" s="75"/>
      <c r="R23" s="75"/>
      <c r="S23" s="75"/>
      <c r="T23" s="75"/>
      <c r="U23" s="386"/>
      <c r="V23" s="386"/>
      <c r="W23" s="386"/>
      <c r="X23" s="75"/>
      <c r="Y23" s="377"/>
      <c r="Z23" s="75"/>
      <c r="AA23" s="75"/>
      <c r="AB23" s="75"/>
      <c r="AC23" s="75"/>
      <c r="AD23" s="75"/>
      <c r="AE23" s="75"/>
      <c r="AF23" s="75"/>
      <c r="AG23" s="403"/>
      <c r="AH23" s="403"/>
      <c r="AI23" s="377"/>
      <c r="AJ23" s="404"/>
      <c r="AK23" s="404"/>
      <c r="AL23" s="401"/>
      <c r="AM23" s="401"/>
      <c r="AN23" s="402"/>
      <c r="AO23" s="402"/>
      <c r="AP23" s="421"/>
      <c r="AQ23" s="402"/>
      <c r="AR23" s="43" t="str">
        <f t="shared" si="0"/>
        <v/>
      </c>
      <c r="AS23" s="418"/>
      <c r="AT23" s="419" t="s">
        <v>2978</v>
      </c>
    </row>
    <row r="24" s="360" customFormat="1" ht="12.75" spans="1:46">
      <c r="A24" s="377"/>
      <c r="B24" s="377"/>
      <c r="C24" s="378"/>
      <c r="D24" s="378"/>
      <c r="E24" s="379"/>
      <c r="F24" s="75"/>
      <c r="G24" s="75"/>
      <c r="H24" s="75"/>
      <c r="I24" s="75"/>
      <c r="J24" s="75"/>
      <c r="K24" s="75"/>
      <c r="L24" s="75"/>
      <c r="M24" s="75"/>
      <c r="N24" s="75"/>
      <c r="O24" s="75"/>
      <c r="P24" s="75"/>
      <c r="Q24" s="75"/>
      <c r="R24" s="75"/>
      <c r="S24" s="75"/>
      <c r="T24" s="75"/>
      <c r="U24" s="386"/>
      <c r="V24" s="386"/>
      <c r="W24" s="386"/>
      <c r="X24" s="75"/>
      <c r="Y24" s="377"/>
      <c r="Z24" s="75"/>
      <c r="AA24" s="75"/>
      <c r="AB24" s="75"/>
      <c r="AC24" s="75"/>
      <c r="AD24" s="75"/>
      <c r="AE24" s="75"/>
      <c r="AF24" s="75"/>
      <c r="AG24" s="403"/>
      <c r="AH24" s="403"/>
      <c r="AI24" s="377"/>
      <c r="AJ24" s="404"/>
      <c r="AK24" s="404"/>
      <c r="AL24" s="402"/>
      <c r="AM24" s="401"/>
      <c r="AN24" s="402"/>
      <c r="AO24" s="402"/>
      <c r="AP24" s="421"/>
      <c r="AQ24" s="402"/>
      <c r="AR24" s="43" t="str">
        <f t="shared" si="0"/>
        <v/>
      </c>
      <c r="AS24" s="418"/>
      <c r="AT24" s="419" t="s">
        <v>2979</v>
      </c>
    </row>
    <row r="25" s="361" customFormat="1" ht="12.75" customHeight="1" spans="1:45">
      <c r="A25" s="12" t="s">
        <v>2980</v>
      </c>
      <c r="B25" s="12"/>
      <c r="C25" s="13"/>
      <c r="D25" s="380"/>
      <c r="E25" s="380"/>
      <c r="F25" s="381"/>
      <c r="G25" s="381"/>
      <c r="H25" s="381"/>
      <c r="I25" s="381"/>
      <c r="J25" s="381"/>
      <c r="K25" s="381"/>
      <c r="L25" s="381"/>
      <c r="M25" s="381"/>
      <c r="N25" s="381"/>
      <c r="O25" s="381"/>
      <c r="P25" s="381"/>
      <c r="Q25" s="381"/>
      <c r="R25" s="381"/>
      <c r="S25" s="381"/>
      <c r="T25" s="381"/>
      <c r="U25" s="387"/>
      <c r="V25" s="388"/>
      <c r="W25" s="389"/>
      <c r="X25" s="388"/>
      <c r="Y25" s="387"/>
      <c r="Z25" s="391"/>
      <c r="AA25" s="380"/>
      <c r="AB25" s="380"/>
      <c r="AC25" s="380"/>
      <c r="AD25" s="380"/>
      <c r="AE25" s="380"/>
      <c r="AF25" s="380"/>
      <c r="AG25" s="381"/>
      <c r="AH25" s="381"/>
      <c r="AI25" s="387"/>
      <c r="AJ25" s="387"/>
      <c r="AK25" s="387"/>
      <c r="AL25" s="402">
        <f>SUM(AL8:AL24)</f>
        <v>0</v>
      </c>
      <c r="AM25" s="402">
        <f>SUM(AM8:AM24)</f>
        <v>0</v>
      </c>
      <c r="AN25" s="402">
        <f>SUM(AN8:AN24)</f>
        <v>0</v>
      </c>
      <c r="AO25" s="402">
        <f>SUM(AO8:AO24)</f>
        <v>0</v>
      </c>
      <c r="AP25" s="402"/>
      <c r="AQ25" s="402">
        <f>SUM(AQ8:AQ24)</f>
        <v>0</v>
      </c>
      <c r="AR25" s="43" t="str">
        <f t="shared" si="0"/>
        <v/>
      </c>
      <c r="AS25" s="380"/>
    </row>
    <row r="26" s="361" customFormat="1" ht="12.75" customHeight="1" spans="1:45">
      <c r="A26" s="12" t="s">
        <v>2981</v>
      </c>
      <c r="B26" s="12"/>
      <c r="C26" s="13"/>
      <c r="D26" s="380"/>
      <c r="E26" s="380"/>
      <c r="F26" s="381"/>
      <c r="G26" s="381"/>
      <c r="H26" s="381"/>
      <c r="I26" s="381"/>
      <c r="J26" s="381"/>
      <c r="K26" s="381"/>
      <c r="L26" s="381"/>
      <c r="M26" s="381"/>
      <c r="N26" s="381"/>
      <c r="O26" s="381"/>
      <c r="P26" s="381"/>
      <c r="Q26" s="381"/>
      <c r="R26" s="381"/>
      <c r="S26" s="381"/>
      <c r="T26" s="381"/>
      <c r="U26" s="387"/>
      <c r="V26" s="388"/>
      <c r="W26" s="389"/>
      <c r="X26" s="388"/>
      <c r="Y26" s="387"/>
      <c r="Z26" s="391"/>
      <c r="AA26" s="380"/>
      <c r="AB26" s="380"/>
      <c r="AC26" s="380"/>
      <c r="AD26" s="380"/>
      <c r="AE26" s="380"/>
      <c r="AF26" s="380"/>
      <c r="AG26" s="381"/>
      <c r="AH26" s="381"/>
      <c r="AI26" s="387"/>
      <c r="AJ26" s="387"/>
      <c r="AK26" s="387"/>
      <c r="AL26" s="402"/>
      <c r="AM26" s="402">
        <f>AN25</f>
        <v>0</v>
      </c>
      <c r="AN26" s="402"/>
      <c r="AO26" s="402"/>
      <c r="AP26" s="402"/>
      <c r="AQ26" s="402"/>
      <c r="AR26" s="43" t="str">
        <f t="shared" si="0"/>
        <v/>
      </c>
      <c r="AS26" s="380"/>
    </row>
    <row r="27" s="361" customFormat="1" ht="12.75" spans="1:45">
      <c r="A27" s="26" t="s">
        <v>2982</v>
      </c>
      <c r="B27" s="26"/>
      <c r="C27" s="26"/>
      <c r="D27" s="380"/>
      <c r="E27" s="380"/>
      <c r="F27" s="381"/>
      <c r="G27" s="381"/>
      <c r="H27" s="381"/>
      <c r="I27" s="381"/>
      <c r="J27" s="381"/>
      <c r="K27" s="381"/>
      <c r="L27" s="381"/>
      <c r="M27" s="381"/>
      <c r="N27" s="381"/>
      <c r="O27" s="381"/>
      <c r="P27" s="381"/>
      <c r="Q27" s="381"/>
      <c r="R27" s="381"/>
      <c r="S27" s="381"/>
      <c r="T27" s="381"/>
      <c r="U27" s="387"/>
      <c r="V27" s="388"/>
      <c r="W27" s="389"/>
      <c r="X27" s="388"/>
      <c r="Y27" s="387"/>
      <c r="Z27" s="391"/>
      <c r="AA27" s="380"/>
      <c r="AB27" s="380"/>
      <c r="AC27" s="380"/>
      <c r="AD27" s="380"/>
      <c r="AE27" s="380"/>
      <c r="AF27" s="380"/>
      <c r="AG27" s="381"/>
      <c r="AH27" s="381"/>
      <c r="AI27" s="387"/>
      <c r="AJ27" s="387"/>
      <c r="AK27" s="387"/>
      <c r="AL27" s="402">
        <f>AL25-AL26</f>
        <v>0</v>
      </c>
      <c r="AM27" s="402">
        <f>AM25-AM26</f>
        <v>0</v>
      </c>
      <c r="AN27" s="402"/>
      <c r="AO27" s="402">
        <f>AO25-AO26</f>
        <v>0</v>
      </c>
      <c r="AP27" s="402"/>
      <c r="AQ27" s="402">
        <f>AQ25-AQ26</f>
        <v>0</v>
      </c>
      <c r="AR27" s="43" t="str">
        <f t="shared" si="0"/>
        <v/>
      </c>
      <c r="AS27" s="380"/>
    </row>
    <row r="28" ht="15.75" customHeight="1" spans="1:41">
      <c r="A28" s="382" t="str">
        <f>基本信息输入表!$K$6&amp;"填表人："&amp;基本信息输入表!$M$64</f>
        <v>被评估单位填表人：阎丽红</v>
      </c>
      <c r="B28" s="382"/>
      <c r="AO28" s="382" t="str">
        <f>"评估人员："&amp;基本信息输入表!$Q$64</f>
        <v>评估人员：孙艳平</v>
      </c>
    </row>
    <row r="29" s="362" customFormat="1" spans="1:43">
      <c r="A29" s="383" t="str">
        <f>"填表日期："&amp;YEAR(基本信息输入表!$O$64)&amp;"年"&amp;MONTH(基本信息输入表!$O$64)&amp;"月"&amp;DAY(基本信息输入表!$O$64)&amp;"日"</f>
        <v>填表日期：2020年4月25日</v>
      </c>
      <c r="B29" s="383"/>
      <c r="AQ29" s="422"/>
    </row>
  </sheetData>
  <mergeCells count="35">
    <mergeCell ref="U6:W6"/>
    <mergeCell ref="X6:AA6"/>
    <mergeCell ref="AB6:AC6"/>
    <mergeCell ref="AD6:AF6"/>
    <mergeCell ref="AJ6:AK6"/>
    <mergeCell ref="AL6:AM6"/>
    <mergeCell ref="A25:C25"/>
    <mergeCell ref="A26:C26"/>
    <mergeCell ref="A27:C2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 ref="S6:S7"/>
    <mergeCell ref="T6:T7"/>
    <mergeCell ref="AG6:AG7"/>
    <mergeCell ref="AH6:AH7"/>
    <mergeCell ref="AI6:AI7"/>
    <mergeCell ref="AN6:AN7"/>
    <mergeCell ref="AR6:AR7"/>
    <mergeCell ref="AS6:AS7"/>
  </mergeCells>
  <hyperlinks>
    <hyperlink ref="A2" location="'固定资产汇总表'!A1" display="固定资产--船舶清查评估明细表"/>
    <hyperlink ref="A1" location="索引目录!A1" display="返回索引目录"/>
  </hyperlinks>
  <printOptions horizontalCentered="1"/>
  <pageMargins left="0.984251968503937" right="0.984251968503937" top="0.984251968503937" bottom="0.984251968503937" header="0.47244094488189" footer="0.354330708661417"/>
  <pageSetup paperSize="9" scale="65" orientation="landscape"/>
  <headerFooter>
    <oddHeader>&amp;L&amp;"Arial Narrow,常规"&amp;10北京中企华资产评估有限责任公司&amp;Cgdzc&amp;R&amp;"Arial Narrow,常规"&amp;10质控部XXX项目</oddHeader>
    <oddFooter>&amp;C&amp;"Arial Narrow,常规"&amp;10第&amp;P页，共&amp;N页</oddFooter>
  </headerFooter>
  <legacyDrawing r:id="rId2"/>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6"/>
  <sheetViews>
    <sheetView showGridLines="0" topLeftCell="A7" workbookViewId="0">
      <selection activeCell="G14" sqref="G14"/>
    </sheetView>
  </sheetViews>
  <sheetFormatPr defaultColWidth="9" defaultRowHeight="15.75" customHeight="1" outlineLevelCol="5"/>
  <cols>
    <col min="1" max="1" width="5.75" style="3" customWidth="1"/>
    <col min="2" max="2" width="28" style="3" customWidth="1"/>
    <col min="3" max="5" width="18.625" style="3" customWidth="1"/>
    <col min="6" max="6" width="13.125" style="3" customWidth="1"/>
    <col min="7" max="16384" width="9" style="3"/>
  </cols>
  <sheetData>
    <row r="1" s="20" customFormat="1" ht="30" customHeight="1" spans="1:6">
      <c r="A1" s="4" t="s">
        <v>2983</v>
      </c>
      <c r="B1" s="4"/>
      <c r="C1" s="4"/>
      <c r="D1" s="4"/>
      <c r="E1" s="4"/>
      <c r="F1" s="4"/>
    </row>
    <row r="2" customHeight="1" spans="1:6">
      <c r="A2" s="5" t="s">
        <v>516</v>
      </c>
      <c r="B2" s="5"/>
      <c r="C2" s="5"/>
      <c r="D2" s="5"/>
      <c r="E2" s="5"/>
      <c r="F2" s="5"/>
    </row>
    <row r="3" ht="14.1" customHeight="1" spans="1:6">
      <c r="A3" s="5"/>
      <c r="B3" s="5"/>
      <c r="C3" s="5"/>
      <c r="D3" s="5"/>
      <c r="E3" s="5"/>
      <c r="F3" s="29" t="s">
        <v>2984</v>
      </c>
    </row>
    <row r="4" customHeight="1" spans="1:6">
      <c r="A4" s="59" t="s">
        <v>360</v>
      </c>
      <c r="B4" s="7"/>
      <c r="C4" s="7"/>
      <c r="F4" s="29" t="s">
        <v>574</v>
      </c>
    </row>
    <row r="5" s="5" customFormat="1" customHeight="1" spans="1:6">
      <c r="A5" s="41" t="s">
        <v>575</v>
      </c>
      <c r="B5" s="41" t="s">
        <v>576</v>
      </c>
      <c r="C5" s="41" t="s">
        <v>414</v>
      </c>
      <c r="D5" s="41" t="s">
        <v>415</v>
      </c>
      <c r="E5" s="41" t="s">
        <v>416</v>
      </c>
      <c r="F5" s="41" t="s">
        <v>417</v>
      </c>
    </row>
    <row r="6" customHeight="1" spans="1:6">
      <c r="A6" s="41" t="s">
        <v>2985</v>
      </c>
      <c r="B6" s="353" t="s">
        <v>2986</v>
      </c>
      <c r="C6" s="43">
        <v>252315816.87</v>
      </c>
      <c r="D6" s="43">
        <v>27770661</v>
      </c>
      <c r="E6" s="43">
        <v>-224545155.87</v>
      </c>
      <c r="F6" s="32">
        <v>-88.9936899935575</v>
      </c>
    </row>
    <row r="7" customHeight="1" spans="1:6">
      <c r="A7" s="41" t="s">
        <v>2987</v>
      </c>
      <c r="B7" s="353" t="s">
        <v>2988</v>
      </c>
      <c r="C7" s="43">
        <v>19181593.94</v>
      </c>
      <c r="D7" s="43">
        <v>3435898</v>
      </c>
      <c r="E7" s="43">
        <v>-15745695.94</v>
      </c>
      <c r="F7" s="32">
        <v>-82.0875261422618</v>
      </c>
    </row>
    <row r="8" customHeight="1" spans="1:6">
      <c r="A8" s="41" t="s">
        <v>2989</v>
      </c>
      <c r="B8" s="354" t="s">
        <v>2990</v>
      </c>
      <c r="C8" s="43">
        <v>0</v>
      </c>
      <c r="D8" s="43">
        <v>0</v>
      </c>
      <c r="E8" s="43">
        <v>0</v>
      </c>
      <c r="F8" s="32" t="s">
        <v>517</v>
      </c>
    </row>
    <row r="9" customHeight="1" spans="1:6">
      <c r="A9" s="41"/>
      <c r="B9" s="355"/>
      <c r="C9" s="43"/>
      <c r="D9" s="43"/>
      <c r="E9" s="43"/>
      <c r="F9" s="32"/>
    </row>
    <row r="10" customHeight="1" spans="1:6">
      <c r="A10" s="41"/>
      <c r="B10" s="355"/>
      <c r="C10" s="43"/>
      <c r="D10" s="43"/>
      <c r="E10" s="43"/>
      <c r="F10" s="32"/>
    </row>
    <row r="11" customHeight="1" spans="1:6">
      <c r="A11" s="41"/>
      <c r="B11" s="355"/>
      <c r="C11" s="43"/>
      <c r="D11" s="43"/>
      <c r="E11" s="43"/>
      <c r="F11" s="32"/>
    </row>
    <row r="12" customHeight="1" spans="1:6">
      <c r="A12" s="41"/>
      <c r="B12" s="355"/>
      <c r="C12" s="43"/>
      <c r="D12" s="43"/>
      <c r="E12" s="43"/>
      <c r="F12" s="32"/>
    </row>
    <row r="13" customHeight="1" spans="1:6">
      <c r="A13" s="41"/>
      <c r="B13" s="355"/>
      <c r="C13" s="43"/>
      <c r="D13" s="43"/>
      <c r="E13" s="43"/>
      <c r="F13" s="32"/>
    </row>
    <row r="14" customHeight="1" spans="1:6">
      <c r="A14" s="41"/>
      <c r="B14" s="355"/>
      <c r="C14" s="43"/>
      <c r="D14" s="43"/>
      <c r="E14" s="43"/>
      <c r="F14" s="32"/>
    </row>
    <row r="15" customHeight="1" spans="1:6">
      <c r="A15" s="41"/>
      <c r="B15" s="355"/>
      <c r="C15" s="43"/>
      <c r="D15" s="43"/>
      <c r="E15" s="43"/>
      <c r="F15" s="32"/>
    </row>
    <row r="16" customHeight="1" spans="1:6">
      <c r="A16" s="41"/>
      <c r="B16" s="355"/>
      <c r="C16" s="43"/>
      <c r="D16" s="43"/>
      <c r="E16" s="43"/>
      <c r="F16" s="32"/>
    </row>
    <row r="17" customHeight="1" spans="1:6">
      <c r="A17" s="41"/>
      <c r="B17" s="355"/>
      <c r="C17" s="43"/>
      <c r="D17" s="43"/>
      <c r="E17" s="43"/>
      <c r="F17" s="32"/>
    </row>
    <row r="18" customHeight="1" spans="1:6">
      <c r="A18" s="41"/>
      <c r="B18" s="355"/>
      <c r="C18" s="43"/>
      <c r="D18" s="43"/>
      <c r="E18" s="43"/>
      <c r="F18" s="32"/>
    </row>
    <row r="19" customHeight="1" spans="1:6">
      <c r="A19" s="41"/>
      <c r="B19" s="356"/>
      <c r="C19" s="43"/>
      <c r="D19" s="43"/>
      <c r="E19" s="43"/>
      <c r="F19" s="32"/>
    </row>
    <row r="20" customHeight="1" spans="1:6">
      <c r="A20" s="41"/>
      <c r="B20" s="355"/>
      <c r="C20" s="43"/>
      <c r="D20" s="43"/>
      <c r="E20" s="43"/>
      <c r="F20" s="32"/>
    </row>
    <row r="21" customHeight="1" spans="1:6">
      <c r="A21" s="41"/>
      <c r="B21" s="356"/>
      <c r="C21" s="43"/>
      <c r="D21" s="43"/>
      <c r="E21" s="43"/>
      <c r="F21" s="32"/>
    </row>
    <row r="22" customHeight="1" spans="1:6">
      <c r="A22" s="41"/>
      <c r="B22" s="355"/>
      <c r="C22" s="43"/>
      <c r="D22" s="43"/>
      <c r="E22" s="43"/>
      <c r="F22" s="32"/>
    </row>
    <row r="23" customHeight="1" spans="1:6">
      <c r="A23" s="41"/>
      <c r="B23" s="356"/>
      <c r="C23" s="43"/>
      <c r="D23" s="43"/>
      <c r="E23" s="43"/>
      <c r="F23" s="32"/>
    </row>
    <row r="24" customHeight="1" spans="1:6">
      <c r="A24" s="44" t="s">
        <v>2991</v>
      </c>
      <c r="B24" s="45"/>
      <c r="C24" s="43">
        <v>271497410.81</v>
      </c>
      <c r="D24" s="43">
        <v>31206559</v>
      </c>
      <c r="E24" s="43">
        <v>-240290851.81</v>
      </c>
      <c r="F24" s="32">
        <v>-88.5057618387974</v>
      </c>
    </row>
    <row r="25" customHeight="1" spans="1:6">
      <c r="A25" s="44" t="s">
        <v>2992</v>
      </c>
      <c r="B25" s="45"/>
      <c r="C25" s="43">
        <v>204407541.65</v>
      </c>
      <c r="D25" s="43"/>
      <c r="E25" s="43">
        <v>-204407541.65</v>
      </c>
      <c r="F25" s="32">
        <v>-100</v>
      </c>
    </row>
    <row r="26" customHeight="1" spans="1:6">
      <c r="A26" s="44" t="s">
        <v>2993</v>
      </c>
      <c r="B26" s="45"/>
      <c r="C26" s="43">
        <v>67089869.1600001</v>
      </c>
      <c r="D26" s="43">
        <v>31206559</v>
      </c>
      <c r="E26" s="43">
        <v>-35883310.1600001</v>
      </c>
      <c r="F26" s="32">
        <v>-53.4854376812442</v>
      </c>
    </row>
  </sheetData>
  <mergeCells count="6">
    <mergeCell ref="A1:F1"/>
    <mergeCell ref="A2:F2"/>
    <mergeCell ref="A4:C4"/>
    <mergeCell ref="A24:B24"/>
    <mergeCell ref="A25:B25"/>
    <mergeCell ref="A26:B26"/>
  </mergeCell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96"/>
  <sheetViews>
    <sheetView showGridLines="0" view="pageBreakPreview" zoomScaleNormal="115" zoomScaleSheetLayoutView="100" workbookViewId="0">
      <selection activeCell="A251" sqref="$A251:$XFD252"/>
    </sheetView>
  </sheetViews>
  <sheetFormatPr defaultColWidth="9" defaultRowHeight="15.75" customHeight="1"/>
  <cols>
    <col min="1" max="1" width="5.25" style="245" customWidth="1"/>
    <col min="2" max="2" width="18.625" style="245" customWidth="1"/>
    <col min="3" max="3" width="12.5" style="245" customWidth="1"/>
    <col min="4" max="4" width="11.75" style="308" customWidth="1"/>
    <col min="5" max="5" width="9.625" style="245" customWidth="1"/>
    <col min="6" max="6" width="8.625" style="309" customWidth="1"/>
    <col min="7" max="7" width="9" style="245" hidden="1" customWidth="1"/>
    <col min="8" max="8" width="9" style="242" hidden="1" customWidth="1"/>
    <col min="9" max="9" width="10.625" style="245" hidden="1" customWidth="1"/>
    <col min="10" max="10" width="6.125" style="242" customWidth="1"/>
    <col min="11" max="11" width="8.125" style="245" customWidth="1"/>
    <col min="12" max="12" width="13" style="245" hidden="1" customWidth="1"/>
    <col min="13" max="13" width="4.375" style="245" hidden="1" customWidth="1"/>
    <col min="14" max="14" width="12.625" style="245" customWidth="1"/>
    <col min="15" max="15" width="13" style="245" customWidth="1"/>
    <col min="16" max="16" width="11.375" style="245" customWidth="1"/>
    <col min="17" max="17" width="9.125" style="245" customWidth="1"/>
    <col min="18" max="18" width="21.125" style="245" customWidth="1"/>
    <col min="19" max="19" width="11.125" style="245" customWidth="1"/>
    <col min="20" max="20" width="36.625" style="245" customWidth="1"/>
    <col min="21" max="22" width="11.375" style="245" customWidth="1"/>
    <col min="23" max="23" width="11.875" style="245" customWidth="1"/>
    <col min="24" max="16384" width="9" style="245"/>
  </cols>
  <sheetData>
    <row r="1" customHeight="1" spans="1:1">
      <c r="A1" s="310" t="s">
        <v>409</v>
      </c>
    </row>
    <row r="2" s="306" customFormat="1" ht="30" customHeight="1" spans="1:18">
      <c r="A2" s="247" t="s">
        <v>2994</v>
      </c>
      <c r="B2" s="247"/>
      <c r="C2" s="247"/>
      <c r="D2" s="247"/>
      <c r="E2" s="247"/>
      <c r="F2" s="247"/>
      <c r="G2" s="247"/>
      <c r="H2" s="247"/>
      <c r="I2" s="247"/>
      <c r="J2" s="247"/>
      <c r="K2" s="247"/>
      <c r="L2" s="247"/>
      <c r="M2" s="247"/>
      <c r="N2" s="247"/>
      <c r="O2" s="247"/>
      <c r="P2" s="247"/>
      <c r="Q2" s="247"/>
      <c r="R2" s="247"/>
    </row>
    <row r="3" customHeight="1" spans="1:18">
      <c r="A3" s="242" t="s">
        <v>516</v>
      </c>
      <c r="B3" s="242"/>
      <c r="C3" s="242"/>
      <c r="D3" s="242"/>
      <c r="E3" s="242"/>
      <c r="F3" s="242"/>
      <c r="G3" s="242"/>
      <c r="I3" s="242"/>
      <c r="K3" s="242"/>
      <c r="L3" s="242"/>
      <c r="M3" s="242"/>
      <c r="N3" s="242"/>
      <c r="O3" s="242"/>
      <c r="P3" s="242"/>
      <c r="Q3" s="242"/>
      <c r="R3" s="242"/>
    </row>
    <row r="4" ht="14.1" customHeight="1" spans="1:18">
      <c r="A4" s="242"/>
      <c r="B4" s="242"/>
      <c r="C4" s="242"/>
      <c r="D4" s="311"/>
      <c r="E4" s="242"/>
      <c r="F4" s="312"/>
      <c r="G4" s="242"/>
      <c r="I4" s="242"/>
      <c r="K4" s="242"/>
      <c r="L4" s="242"/>
      <c r="M4" s="242"/>
      <c r="N4" s="242"/>
      <c r="O4" s="242"/>
      <c r="P4" s="242"/>
      <c r="Q4" s="242"/>
      <c r="R4" s="336" t="s">
        <v>2995</v>
      </c>
    </row>
    <row r="5" customHeight="1" spans="1:18">
      <c r="A5" s="313" t="s">
        <v>519</v>
      </c>
      <c r="B5" s="314"/>
      <c r="C5" s="314"/>
      <c r="D5" s="314"/>
      <c r="R5" s="337" t="s">
        <v>587</v>
      </c>
    </row>
    <row r="6" s="242" customFormat="1" ht="22.5" customHeight="1" spans="1:18">
      <c r="A6" s="250" t="s">
        <v>444</v>
      </c>
      <c r="B6" s="250" t="s">
        <v>1056</v>
      </c>
      <c r="C6" s="265" t="s">
        <v>1061</v>
      </c>
      <c r="D6" s="315" t="s">
        <v>2996</v>
      </c>
      <c r="E6" s="316" t="s">
        <v>2997</v>
      </c>
      <c r="F6" s="316" t="s">
        <v>2998</v>
      </c>
      <c r="G6" s="250" t="s">
        <v>2999</v>
      </c>
      <c r="H6" s="250" t="s">
        <v>3000</v>
      </c>
      <c r="I6" s="250" t="s">
        <v>3001</v>
      </c>
      <c r="J6" s="264" t="s">
        <v>1031</v>
      </c>
      <c r="K6" s="264" t="s">
        <v>2194</v>
      </c>
      <c r="L6" s="325" t="s">
        <v>3002</v>
      </c>
      <c r="M6" s="325" t="s">
        <v>3003</v>
      </c>
      <c r="N6" s="265" t="s">
        <v>414</v>
      </c>
      <c r="O6" s="265" t="s">
        <v>961</v>
      </c>
      <c r="P6" s="250" t="s">
        <v>415</v>
      </c>
      <c r="Q6" s="250" t="s">
        <v>417</v>
      </c>
      <c r="R6" s="250" t="s">
        <v>577</v>
      </c>
    </row>
    <row r="7" ht="22.5" customHeight="1" spans="1:18">
      <c r="A7" s="255"/>
      <c r="B7" s="317"/>
      <c r="C7" s="318"/>
      <c r="D7" s="319"/>
      <c r="E7" s="320"/>
      <c r="F7" s="320"/>
      <c r="G7" s="317"/>
      <c r="H7" s="267"/>
      <c r="I7" s="256"/>
      <c r="J7" s="326"/>
      <c r="K7" s="318"/>
      <c r="L7" s="318"/>
      <c r="M7" s="318"/>
      <c r="N7" s="327"/>
      <c r="O7" s="327"/>
      <c r="P7" s="327"/>
      <c r="Q7" s="338"/>
      <c r="R7" s="317"/>
    </row>
    <row r="8" s="307" customFormat="1" ht="12.75" spans="1:18">
      <c r="A8" s="321">
        <v>1</v>
      </c>
      <c r="B8" s="218" t="s">
        <v>3004</v>
      </c>
      <c r="C8" s="218" t="s">
        <v>3005</v>
      </c>
      <c r="D8" s="322" t="s">
        <v>3006</v>
      </c>
      <c r="E8" s="263">
        <v>41275</v>
      </c>
      <c r="F8" s="323">
        <v>12</v>
      </c>
      <c r="G8" s="218"/>
      <c r="H8" s="275"/>
      <c r="I8" s="263"/>
      <c r="J8" s="262" t="s">
        <v>3007</v>
      </c>
      <c r="K8" s="328" t="s">
        <v>3008</v>
      </c>
      <c r="L8" s="329"/>
      <c r="M8" s="330"/>
      <c r="N8" s="331">
        <v>20000</v>
      </c>
      <c r="O8" s="332"/>
      <c r="P8" s="332">
        <v>0</v>
      </c>
      <c r="Q8" s="276">
        <v>-100</v>
      </c>
      <c r="R8" s="339" t="s">
        <v>3009</v>
      </c>
    </row>
    <row r="9" s="307" customFormat="1" ht="12.75" spans="1:18">
      <c r="A9" s="321">
        <v>2</v>
      </c>
      <c r="B9" s="218" t="s">
        <v>3010</v>
      </c>
      <c r="C9" s="218"/>
      <c r="D9" s="322" t="s">
        <v>3011</v>
      </c>
      <c r="E9" s="263">
        <v>40909</v>
      </c>
      <c r="F9" s="323"/>
      <c r="G9" s="218"/>
      <c r="H9" s="275"/>
      <c r="I9" s="263"/>
      <c r="J9" s="262"/>
      <c r="K9" s="328" t="s">
        <v>2147</v>
      </c>
      <c r="L9" s="329"/>
      <c r="M9" s="330"/>
      <c r="N9" s="331">
        <v>690000</v>
      </c>
      <c r="O9" s="332"/>
      <c r="P9" s="332">
        <v>0</v>
      </c>
      <c r="Q9" s="279">
        <v>-100</v>
      </c>
      <c r="R9" s="339" t="s">
        <v>3012</v>
      </c>
    </row>
    <row r="10" s="307" customFormat="1" ht="12.75" spans="1:18">
      <c r="A10" s="321" t="s">
        <v>3013</v>
      </c>
      <c r="B10" s="218" t="s">
        <v>3014</v>
      </c>
      <c r="C10" s="218" t="s">
        <v>3015</v>
      </c>
      <c r="D10" s="322" t="s">
        <v>3016</v>
      </c>
      <c r="E10" s="263">
        <v>40909</v>
      </c>
      <c r="F10" s="323">
        <v>10</v>
      </c>
      <c r="G10" s="218"/>
      <c r="H10" s="275"/>
      <c r="I10" s="263"/>
      <c r="J10" s="262" t="s">
        <v>3017</v>
      </c>
      <c r="K10" s="328" t="s">
        <v>2147</v>
      </c>
      <c r="L10" s="329"/>
      <c r="M10" s="330"/>
      <c r="N10" s="331"/>
      <c r="O10" s="332"/>
      <c r="P10" s="332">
        <v>1961</v>
      </c>
      <c r="Q10" s="279" t="s">
        <v>517</v>
      </c>
      <c r="R10" s="339"/>
    </row>
    <row r="11" s="307" customFormat="1" ht="12.75" spans="1:18">
      <c r="A11" s="321" t="s">
        <v>3018</v>
      </c>
      <c r="B11" s="218" t="s">
        <v>3019</v>
      </c>
      <c r="C11" s="218" t="s">
        <v>3015</v>
      </c>
      <c r="D11" s="322" t="s">
        <v>3020</v>
      </c>
      <c r="E11" s="263">
        <v>40909</v>
      </c>
      <c r="F11" s="323">
        <v>20</v>
      </c>
      <c r="G11" s="218"/>
      <c r="H11" s="275"/>
      <c r="I11" s="263"/>
      <c r="J11" s="262" t="s">
        <v>3017</v>
      </c>
      <c r="K11" s="328" t="s">
        <v>2147</v>
      </c>
      <c r="L11" s="329"/>
      <c r="M11" s="330"/>
      <c r="N11" s="331"/>
      <c r="O11" s="332"/>
      <c r="P11" s="332">
        <v>3922</v>
      </c>
      <c r="Q11" s="279" t="s">
        <v>517</v>
      </c>
      <c r="R11" s="339"/>
    </row>
    <row r="12" s="307" customFormat="1" ht="12.75" spans="1:18">
      <c r="A12" s="321" t="s">
        <v>3021</v>
      </c>
      <c r="B12" s="218" t="s">
        <v>3022</v>
      </c>
      <c r="C12" s="218" t="s">
        <v>3023</v>
      </c>
      <c r="D12" s="322" t="s">
        <v>3024</v>
      </c>
      <c r="E12" s="263">
        <v>40909</v>
      </c>
      <c r="F12" s="323">
        <v>600</v>
      </c>
      <c r="G12" s="218"/>
      <c r="H12" s="275"/>
      <c r="I12" s="263"/>
      <c r="J12" s="262" t="s">
        <v>3007</v>
      </c>
      <c r="K12" s="328" t="s">
        <v>2147</v>
      </c>
      <c r="L12" s="329"/>
      <c r="M12" s="330"/>
      <c r="N12" s="331"/>
      <c r="O12" s="332"/>
      <c r="P12" s="332">
        <v>188700</v>
      </c>
      <c r="Q12" s="279" t="s">
        <v>517</v>
      </c>
      <c r="R12" s="339"/>
    </row>
    <row r="13" s="307" customFormat="1" ht="12.75" spans="1:18">
      <c r="A13" s="321" t="s">
        <v>3025</v>
      </c>
      <c r="B13" s="218" t="s">
        <v>3026</v>
      </c>
      <c r="C13" s="218" t="s">
        <v>3015</v>
      </c>
      <c r="D13" s="322" t="s">
        <v>3027</v>
      </c>
      <c r="E13" s="263">
        <v>40909</v>
      </c>
      <c r="F13" s="323">
        <v>500</v>
      </c>
      <c r="G13" s="218"/>
      <c r="H13" s="275"/>
      <c r="I13" s="263"/>
      <c r="J13" s="262" t="s">
        <v>3017</v>
      </c>
      <c r="K13" s="328" t="s">
        <v>2147</v>
      </c>
      <c r="L13" s="329"/>
      <c r="M13" s="330"/>
      <c r="N13" s="331"/>
      <c r="O13" s="332"/>
      <c r="P13" s="332">
        <v>70781</v>
      </c>
      <c r="Q13" s="279" t="s">
        <v>517</v>
      </c>
      <c r="R13" s="339"/>
    </row>
    <row r="14" s="307" customFormat="1" ht="12.75" spans="1:18">
      <c r="A14" s="321" t="s">
        <v>3028</v>
      </c>
      <c r="B14" s="218" t="s">
        <v>3029</v>
      </c>
      <c r="C14" s="218" t="s">
        <v>3030</v>
      </c>
      <c r="D14" s="322" t="s">
        <v>3031</v>
      </c>
      <c r="E14" s="263">
        <v>40909</v>
      </c>
      <c r="F14" s="323">
        <v>120</v>
      </c>
      <c r="G14" s="218"/>
      <c r="H14" s="275"/>
      <c r="I14" s="263"/>
      <c r="J14" s="262" t="s">
        <v>3032</v>
      </c>
      <c r="K14" s="328" t="s">
        <v>2147</v>
      </c>
      <c r="L14" s="329"/>
      <c r="M14" s="330"/>
      <c r="N14" s="331"/>
      <c r="O14" s="332"/>
      <c r="P14" s="332">
        <v>64260</v>
      </c>
      <c r="Q14" s="279" t="s">
        <v>517</v>
      </c>
      <c r="R14" s="339"/>
    </row>
    <row r="15" s="307" customFormat="1" ht="12.75" spans="1:18">
      <c r="A15" s="321">
        <v>3</v>
      </c>
      <c r="B15" s="218" t="s">
        <v>3033</v>
      </c>
      <c r="C15" s="218"/>
      <c r="D15" s="322"/>
      <c r="E15" s="263"/>
      <c r="F15" s="323"/>
      <c r="G15" s="218"/>
      <c r="H15" s="275"/>
      <c r="I15" s="263"/>
      <c r="J15" s="262"/>
      <c r="K15" s="333" t="s">
        <v>2147</v>
      </c>
      <c r="L15" s="329"/>
      <c r="M15" s="330"/>
      <c r="N15" s="331">
        <v>450000</v>
      </c>
      <c r="O15" s="332"/>
      <c r="P15" s="332">
        <v>0</v>
      </c>
      <c r="Q15" s="279">
        <v>-100</v>
      </c>
      <c r="R15" s="339" t="s">
        <v>3034</v>
      </c>
    </row>
    <row r="16" s="307" customFormat="1" ht="12.75" spans="1:18">
      <c r="A16" s="321">
        <v>4</v>
      </c>
      <c r="B16" s="218" t="s">
        <v>3035</v>
      </c>
      <c r="C16" s="218" t="s">
        <v>3036</v>
      </c>
      <c r="D16" s="322" t="s">
        <v>3037</v>
      </c>
      <c r="E16" s="263">
        <v>41275</v>
      </c>
      <c r="F16" s="323">
        <v>40</v>
      </c>
      <c r="G16" s="324"/>
      <c r="H16" s="275"/>
      <c r="I16" s="263"/>
      <c r="J16" s="334" t="s">
        <v>3032</v>
      </c>
      <c r="K16" s="328" t="s">
        <v>2147</v>
      </c>
      <c r="L16" s="329"/>
      <c r="M16" s="330"/>
      <c r="N16" s="331">
        <v>145350</v>
      </c>
      <c r="O16" s="332"/>
      <c r="P16" s="332">
        <v>64600</v>
      </c>
      <c r="Q16" s="279">
        <v>-55.5555555555556</v>
      </c>
      <c r="R16" s="339"/>
    </row>
    <row r="17" s="307" customFormat="1" ht="12.75" spans="1:18">
      <c r="A17" s="321">
        <v>5</v>
      </c>
      <c r="B17" s="218" t="s">
        <v>3038</v>
      </c>
      <c r="C17" s="218" t="s">
        <v>3039</v>
      </c>
      <c r="D17" s="322" t="s">
        <v>3040</v>
      </c>
      <c r="E17" s="263">
        <v>41275</v>
      </c>
      <c r="F17" s="323">
        <v>20</v>
      </c>
      <c r="G17" s="218"/>
      <c r="H17" s="275"/>
      <c r="I17" s="263"/>
      <c r="J17" s="262" t="s">
        <v>3007</v>
      </c>
      <c r="K17" s="328" t="s">
        <v>2147</v>
      </c>
      <c r="L17" s="329"/>
      <c r="M17" s="330"/>
      <c r="N17" s="331">
        <v>137600</v>
      </c>
      <c r="O17" s="332"/>
      <c r="P17" s="332">
        <v>61200</v>
      </c>
      <c r="Q17" s="279">
        <v>-55.5232558139535</v>
      </c>
      <c r="R17" s="339"/>
    </row>
    <row r="18" s="307" customFormat="1" ht="12.75" spans="1:18">
      <c r="A18" s="321">
        <v>6</v>
      </c>
      <c r="B18" s="218" t="s">
        <v>3041</v>
      </c>
      <c r="C18" s="218" t="s">
        <v>3030</v>
      </c>
      <c r="D18" s="322" t="s">
        <v>3042</v>
      </c>
      <c r="E18" s="263">
        <v>41640</v>
      </c>
      <c r="F18" s="323">
        <v>996</v>
      </c>
      <c r="G18" s="218"/>
      <c r="H18" s="275"/>
      <c r="I18" s="263"/>
      <c r="J18" s="262" t="s">
        <v>3007</v>
      </c>
      <c r="K18" s="333" t="s">
        <v>2147</v>
      </c>
      <c r="L18" s="329"/>
      <c r="M18" s="330"/>
      <c r="N18" s="331">
        <v>1971139.32</v>
      </c>
      <c r="O18" s="332"/>
      <c r="P18" s="332">
        <v>1496955</v>
      </c>
      <c r="Q18" s="279">
        <v>-24.0563574166843</v>
      </c>
      <c r="R18" s="339" t="s">
        <v>3043</v>
      </c>
    </row>
    <row r="19" s="307" customFormat="1" ht="12.75" spans="1:18">
      <c r="A19" s="321">
        <v>7</v>
      </c>
      <c r="B19" s="218" t="s">
        <v>3044</v>
      </c>
      <c r="C19" s="218" t="s">
        <v>3030</v>
      </c>
      <c r="D19" s="322" t="s">
        <v>3045</v>
      </c>
      <c r="E19" s="263">
        <v>41275</v>
      </c>
      <c r="F19" s="323">
        <v>85.25</v>
      </c>
      <c r="G19" s="324"/>
      <c r="H19" s="275"/>
      <c r="I19" s="263"/>
      <c r="J19" s="334" t="s">
        <v>3032</v>
      </c>
      <c r="K19" s="328" t="s">
        <v>2147</v>
      </c>
      <c r="L19" s="329"/>
      <c r="M19" s="330"/>
      <c r="N19" s="331">
        <v>771000</v>
      </c>
      <c r="O19" s="332"/>
      <c r="P19" s="332">
        <v>338760</v>
      </c>
      <c r="Q19" s="279">
        <v>-56.0622568093385</v>
      </c>
      <c r="R19" s="339" t="s">
        <v>3046</v>
      </c>
    </row>
    <row r="20" s="307" customFormat="1" ht="12.75" spans="1:18">
      <c r="A20" s="321">
        <v>8</v>
      </c>
      <c r="B20" s="218" t="s">
        <v>3047</v>
      </c>
      <c r="C20" s="218" t="s">
        <v>3048</v>
      </c>
      <c r="D20" s="322" t="s">
        <v>3049</v>
      </c>
      <c r="E20" s="263">
        <v>41275</v>
      </c>
      <c r="F20" s="323">
        <v>300</v>
      </c>
      <c r="G20" s="218"/>
      <c r="H20" s="275"/>
      <c r="I20" s="263"/>
      <c r="J20" s="262" t="s">
        <v>3032</v>
      </c>
      <c r="K20" s="333" t="s">
        <v>2147</v>
      </c>
      <c r="L20" s="329"/>
      <c r="M20" s="330"/>
      <c r="N20" s="331">
        <v>62660</v>
      </c>
      <c r="O20" s="332"/>
      <c r="P20" s="332">
        <v>248640</v>
      </c>
      <c r="Q20" s="279">
        <v>296.80817108203</v>
      </c>
      <c r="R20" s="339" t="s">
        <v>3050</v>
      </c>
    </row>
    <row r="21" s="307" customFormat="1" ht="12.75" spans="1:18">
      <c r="A21" s="321">
        <v>9</v>
      </c>
      <c r="B21" s="218" t="s">
        <v>3051</v>
      </c>
      <c r="C21" s="218" t="s">
        <v>3030</v>
      </c>
      <c r="D21" s="322" t="s">
        <v>3052</v>
      </c>
      <c r="E21" s="263">
        <v>41275</v>
      </c>
      <c r="F21" s="323">
        <v>200</v>
      </c>
      <c r="G21" s="218"/>
      <c r="H21" s="275"/>
      <c r="I21" s="263"/>
      <c r="J21" s="262" t="s">
        <v>3007</v>
      </c>
      <c r="K21" s="333" t="s">
        <v>2147</v>
      </c>
      <c r="L21" s="329"/>
      <c r="M21" s="330"/>
      <c r="N21" s="331">
        <v>356500</v>
      </c>
      <c r="O21" s="332"/>
      <c r="P21" s="332">
        <v>251584</v>
      </c>
      <c r="Q21" s="279">
        <v>-29.4294530154278</v>
      </c>
      <c r="R21" s="339"/>
    </row>
    <row r="22" s="307" customFormat="1" ht="12.75" spans="1:18">
      <c r="A22" s="321">
        <v>10</v>
      </c>
      <c r="B22" s="218" t="s">
        <v>3053</v>
      </c>
      <c r="C22" s="218"/>
      <c r="D22" s="322">
        <v>8.94</v>
      </c>
      <c r="E22" s="263">
        <v>41275</v>
      </c>
      <c r="F22" s="323">
        <v>8.94</v>
      </c>
      <c r="G22" s="218"/>
      <c r="H22" s="275"/>
      <c r="I22" s="263"/>
      <c r="J22" s="334" t="s">
        <v>3054</v>
      </c>
      <c r="K22" s="328" t="s">
        <v>2131</v>
      </c>
      <c r="L22" s="329"/>
      <c r="M22" s="330"/>
      <c r="N22" s="331">
        <v>10430000</v>
      </c>
      <c r="O22" s="332"/>
      <c r="P22" s="332">
        <v>9535152</v>
      </c>
      <c r="Q22" s="279">
        <v>-8.57955896452541</v>
      </c>
      <c r="R22" s="339" t="s">
        <v>3055</v>
      </c>
    </row>
    <row r="23" s="307" customFormat="1" ht="12.75" spans="1:18">
      <c r="A23" s="321">
        <v>11</v>
      </c>
      <c r="B23" s="218" t="s">
        <v>3056</v>
      </c>
      <c r="C23" s="218" t="s">
        <v>3057</v>
      </c>
      <c r="D23" s="322"/>
      <c r="E23" s="263">
        <v>41275</v>
      </c>
      <c r="F23" s="323">
        <v>24</v>
      </c>
      <c r="G23" s="218"/>
      <c r="H23" s="275"/>
      <c r="I23" s="263"/>
      <c r="J23" s="262" t="s">
        <v>3007</v>
      </c>
      <c r="K23" s="328" t="s">
        <v>2147</v>
      </c>
      <c r="L23" s="329"/>
      <c r="M23" s="330"/>
      <c r="N23" s="331">
        <v>156900</v>
      </c>
      <c r="O23" s="332"/>
      <c r="P23" s="332">
        <v>69360</v>
      </c>
      <c r="Q23" s="279">
        <v>-55.7934990439771</v>
      </c>
      <c r="R23" s="339"/>
    </row>
    <row r="24" s="307" customFormat="1" ht="12.75" spans="1:18">
      <c r="A24" s="321">
        <v>12</v>
      </c>
      <c r="B24" s="218" t="s">
        <v>3058</v>
      </c>
      <c r="C24" s="218" t="s">
        <v>3039</v>
      </c>
      <c r="D24" s="322" t="s">
        <v>3059</v>
      </c>
      <c r="E24" s="263">
        <v>39448</v>
      </c>
      <c r="F24" s="323">
        <v>20</v>
      </c>
      <c r="G24" s="218"/>
      <c r="H24" s="275"/>
      <c r="I24" s="263"/>
      <c r="J24" s="262" t="s">
        <v>3017</v>
      </c>
      <c r="K24" s="328" t="s">
        <v>2147</v>
      </c>
      <c r="L24" s="329"/>
      <c r="M24" s="330"/>
      <c r="N24" s="331">
        <v>16729.92</v>
      </c>
      <c r="O24" s="332"/>
      <c r="P24" s="332">
        <v>11269</v>
      </c>
      <c r="Q24" s="279">
        <v>-32.6416384537404</v>
      </c>
      <c r="R24" s="339"/>
    </row>
    <row r="25" s="307" customFormat="1" ht="12.75" spans="1:18">
      <c r="A25" s="321">
        <v>13</v>
      </c>
      <c r="B25" s="218" t="s">
        <v>3060</v>
      </c>
      <c r="C25" s="218"/>
      <c r="D25" s="322" t="s">
        <v>3061</v>
      </c>
      <c r="E25" s="263"/>
      <c r="F25" s="323"/>
      <c r="G25" s="218"/>
      <c r="H25" s="275"/>
      <c r="I25" s="263"/>
      <c r="J25" s="262"/>
      <c r="K25" s="335" t="s">
        <v>3062</v>
      </c>
      <c r="L25" s="329"/>
      <c r="M25" s="330"/>
      <c r="N25" s="331">
        <v>13239.2</v>
      </c>
      <c r="O25" s="332"/>
      <c r="P25" s="332">
        <v>0</v>
      </c>
      <c r="Q25" s="279">
        <v>-100</v>
      </c>
      <c r="R25" s="339" t="s">
        <v>3063</v>
      </c>
    </row>
    <row r="26" s="307" customFormat="1" ht="12.75" spans="1:18">
      <c r="A26" s="321">
        <v>14</v>
      </c>
      <c r="B26" s="218" t="s">
        <v>3064</v>
      </c>
      <c r="C26" s="218" t="s">
        <v>3065</v>
      </c>
      <c r="D26" s="322" t="s">
        <v>3066</v>
      </c>
      <c r="E26" s="263">
        <v>41275</v>
      </c>
      <c r="F26" s="323">
        <v>88</v>
      </c>
      <c r="G26" s="218"/>
      <c r="H26" s="275"/>
      <c r="I26" s="263"/>
      <c r="J26" s="262" t="s">
        <v>3032</v>
      </c>
      <c r="K26" s="328" t="s">
        <v>2147</v>
      </c>
      <c r="L26" s="329"/>
      <c r="M26" s="330"/>
      <c r="N26" s="331">
        <v>93100</v>
      </c>
      <c r="O26" s="332"/>
      <c r="P26" s="332">
        <v>41160</v>
      </c>
      <c r="Q26" s="279">
        <v>-55.7894736842105</v>
      </c>
      <c r="R26" s="339"/>
    </row>
    <row r="27" s="307" customFormat="1" ht="12.75" spans="1:18">
      <c r="A27" s="321">
        <v>15</v>
      </c>
      <c r="B27" s="218" t="s">
        <v>3067</v>
      </c>
      <c r="C27" s="218"/>
      <c r="D27" s="322" t="s">
        <v>3068</v>
      </c>
      <c r="E27" s="263"/>
      <c r="F27" s="323"/>
      <c r="G27" s="218"/>
      <c r="H27" s="275"/>
      <c r="I27" s="263"/>
      <c r="J27" s="262"/>
      <c r="K27" s="333" t="s">
        <v>2147</v>
      </c>
      <c r="L27" s="329"/>
      <c r="M27" s="330"/>
      <c r="N27" s="331">
        <v>306732</v>
      </c>
      <c r="O27" s="332"/>
      <c r="P27" s="332">
        <v>0</v>
      </c>
      <c r="Q27" s="279">
        <v>-100</v>
      </c>
      <c r="R27" s="339" t="s">
        <v>3069</v>
      </c>
    </row>
    <row r="28" s="307" customFormat="1" ht="12.75" spans="1:18">
      <c r="A28" s="321">
        <v>16</v>
      </c>
      <c r="B28" s="218" t="s">
        <v>3070</v>
      </c>
      <c r="C28" s="218" t="s">
        <v>3030</v>
      </c>
      <c r="D28" s="322" t="s">
        <v>3071</v>
      </c>
      <c r="E28" s="263">
        <v>40909</v>
      </c>
      <c r="F28" s="323">
        <v>30</v>
      </c>
      <c r="G28" s="218"/>
      <c r="H28" s="275"/>
      <c r="I28" s="263"/>
      <c r="J28" s="262" t="s">
        <v>3007</v>
      </c>
      <c r="K28" s="328" t="s">
        <v>2131</v>
      </c>
      <c r="L28" s="329"/>
      <c r="M28" s="330"/>
      <c r="N28" s="331">
        <v>96020</v>
      </c>
      <c r="O28" s="332"/>
      <c r="P28" s="332">
        <v>40108</v>
      </c>
      <c r="Q28" s="279">
        <v>-58.2295355134347</v>
      </c>
      <c r="R28" s="339"/>
    </row>
    <row r="29" s="307" customFormat="1" ht="12.75" spans="1:18">
      <c r="A29" s="321">
        <v>17</v>
      </c>
      <c r="B29" s="218" t="s">
        <v>3072</v>
      </c>
      <c r="C29" s="218" t="s">
        <v>3030</v>
      </c>
      <c r="D29" s="322" t="s">
        <v>3073</v>
      </c>
      <c r="E29" s="263">
        <v>41275</v>
      </c>
      <c r="F29" s="323">
        <v>100</v>
      </c>
      <c r="G29" s="218"/>
      <c r="H29" s="275"/>
      <c r="I29" s="263"/>
      <c r="J29" s="262" t="s">
        <v>3007</v>
      </c>
      <c r="K29" s="328" t="s">
        <v>2131</v>
      </c>
      <c r="L29" s="329"/>
      <c r="M29" s="330"/>
      <c r="N29" s="331">
        <v>112800</v>
      </c>
      <c r="O29" s="332"/>
      <c r="P29" s="332">
        <v>51000</v>
      </c>
      <c r="Q29" s="279">
        <v>-54.7872340425532</v>
      </c>
      <c r="R29" s="339"/>
    </row>
    <row r="30" s="307" customFormat="1" ht="12.75" spans="1:18">
      <c r="A30" s="321">
        <v>18</v>
      </c>
      <c r="B30" s="218" t="s">
        <v>3074</v>
      </c>
      <c r="C30" s="218" t="s">
        <v>3075</v>
      </c>
      <c r="D30" s="322" t="s">
        <v>3076</v>
      </c>
      <c r="E30" s="263">
        <v>41275</v>
      </c>
      <c r="F30" s="323">
        <v>160</v>
      </c>
      <c r="G30" s="218"/>
      <c r="H30" s="275"/>
      <c r="I30" s="263"/>
      <c r="J30" s="262" t="s">
        <v>3032</v>
      </c>
      <c r="K30" s="328" t="s">
        <v>2147</v>
      </c>
      <c r="L30" s="329"/>
      <c r="M30" s="330"/>
      <c r="N30" s="331">
        <v>245000</v>
      </c>
      <c r="O30" s="332"/>
      <c r="P30" s="332">
        <v>105400</v>
      </c>
      <c r="Q30" s="279">
        <v>-56.9795918367347</v>
      </c>
      <c r="R30" s="339"/>
    </row>
    <row r="31" s="307" customFormat="1" ht="12.75" spans="1:18">
      <c r="A31" s="321">
        <v>19</v>
      </c>
      <c r="B31" s="218" t="s">
        <v>3077</v>
      </c>
      <c r="C31" s="218"/>
      <c r="D31" s="322"/>
      <c r="E31" s="263">
        <v>40909</v>
      </c>
      <c r="F31" s="323">
        <v>1817</v>
      </c>
      <c r="G31" s="218"/>
      <c r="H31" s="275"/>
      <c r="I31" s="263"/>
      <c r="J31" s="262" t="s">
        <v>3032</v>
      </c>
      <c r="K31" s="335" t="s">
        <v>3062</v>
      </c>
      <c r="L31" s="329"/>
      <c r="M31" s="330"/>
      <c r="N31" s="331">
        <v>68242</v>
      </c>
      <c r="O31" s="332"/>
      <c r="P31" s="332">
        <v>0</v>
      </c>
      <c r="Q31" s="279">
        <v>-100</v>
      </c>
      <c r="R31" s="339"/>
    </row>
    <row r="32" s="307" customFormat="1" ht="12.75" spans="1:18">
      <c r="A32" s="321">
        <v>20</v>
      </c>
      <c r="B32" s="218" t="s">
        <v>3078</v>
      </c>
      <c r="C32" s="218"/>
      <c r="D32" s="322" t="s">
        <v>3079</v>
      </c>
      <c r="E32" s="263">
        <v>40544</v>
      </c>
      <c r="F32" s="323"/>
      <c r="G32" s="218"/>
      <c r="H32" s="275"/>
      <c r="I32" s="263"/>
      <c r="J32" s="262"/>
      <c r="K32" s="328" t="s">
        <v>3062</v>
      </c>
      <c r="L32" s="329"/>
      <c r="M32" s="330"/>
      <c r="N32" s="331">
        <v>38471</v>
      </c>
      <c r="O32" s="332"/>
      <c r="P32" s="332">
        <v>0</v>
      </c>
      <c r="Q32" s="279">
        <v>-100</v>
      </c>
      <c r="R32" s="339" t="s">
        <v>3062</v>
      </c>
    </row>
    <row r="33" s="307" customFormat="1" ht="12.75" spans="1:18">
      <c r="A33" s="321">
        <v>21</v>
      </c>
      <c r="B33" s="218" t="s">
        <v>3080</v>
      </c>
      <c r="C33" s="218" t="s">
        <v>3057</v>
      </c>
      <c r="D33" s="322" t="s">
        <v>3081</v>
      </c>
      <c r="E33" s="263">
        <v>41275</v>
      </c>
      <c r="F33" s="323">
        <v>240</v>
      </c>
      <c r="G33" s="218"/>
      <c r="H33" s="275"/>
      <c r="I33" s="263"/>
      <c r="J33" s="262" t="s">
        <v>3007</v>
      </c>
      <c r="K33" s="328" t="s">
        <v>2147</v>
      </c>
      <c r="L33" s="329"/>
      <c r="M33" s="330"/>
      <c r="N33" s="331">
        <v>82477</v>
      </c>
      <c r="O33" s="332"/>
      <c r="P33" s="332">
        <v>69768</v>
      </c>
      <c r="Q33" s="279">
        <v>-15.4091443675206</v>
      </c>
      <c r="R33" s="339"/>
    </row>
    <row r="34" s="307" customFormat="1" ht="12.75" spans="1:18">
      <c r="A34" s="321">
        <v>22</v>
      </c>
      <c r="B34" s="218" t="s">
        <v>3082</v>
      </c>
      <c r="C34" s="218" t="s">
        <v>3057</v>
      </c>
      <c r="D34" s="322" t="s">
        <v>3083</v>
      </c>
      <c r="E34" s="263">
        <v>41275</v>
      </c>
      <c r="F34" s="323">
        <v>240</v>
      </c>
      <c r="G34" s="218"/>
      <c r="H34" s="275"/>
      <c r="I34" s="263"/>
      <c r="J34" s="262" t="s">
        <v>3007</v>
      </c>
      <c r="K34" s="333" t="s">
        <v>2147</v>
      </c>
      <c r="L34" s="329"/>
      <c r="M34" s="330"/>
      <c r="N34" s="331">
        <v>160000</v>
      </c>
      <c r="O34" s="332"/>
      <c r="P34" s="332">
        <v>139536</v>
      </c>
      <c r="Q34" s="279">
        <v>-12.79</v>
      </c>
      <c r="R34" s="339"/>
    </row>
    <row r="35" s="307" customFormat="1" ht="12.75" spans="1:18">
      <c r="A35" s="321">
        <v>23</v>
      </c>
      <c r="B35" s="218" t="s">
        <v>3084</v>
      </c>
      <c r="C35" s="218" t="s">
        <v>3085</v>
      </c>
      <c r="D35" s="322" t="s">
        <v>3086</v>
      </c>
      <c r="E35" s="263">
        <v>41275</v>
      </c>
      <c r="F35" s="323">
        <v>85.25</v>
      </c>
      <c r="G35" s="218"/>
      <c r="H35" s="275"/>
      <c r="I35" s="263"/>
      <c r="J35" s="262" t="s">
        <v>3007</v>
      </c>
      <c r="K35" s="328" t="s">
        <v>2147</v>
      </c>
      <c r="L35" s="329"/>
      <c r="M35" s="330"/>
      <c r="N35" s="331">
        <v>358000</v>
      </c>
      <c r="O35" s="332"/>
      <c r="P35" s="332">
        <v>157600</v>
      </c>
      <c r="Q35" s="279">
        <v>-55.9776536312849</v>
      </c>
      <c r="R35" s="339"/>
    </row>
    <row r="36" s="307" customFormat="1" ht="12.75" spans="1:18">
      <c r="A36" s="321">
        <v>24</v>
      </c>
      <c r="B36" s="218" t="s">
        <v>2553</v>
      </c>
      <c r="C36" s="218" t="s">
        <v>3087</v>
      </c>
      <c r="D36" s="322" t="s">
        <v>3088</v>
      </c>
      <c r="E36" s="263">
        <v>37834</v>
      </c>
      <c r="F36" s="323">
        <v>24</v>
      </c>
      <c r="G36" s="218"/>
      <c r="H36" s="275"/>
      <c r="I36" s="263"/>
      <c r="J36" s="262" t="s">
        <v>3032</v>
      </c>
      <c r="K36" s="328" t="s">
        <v>2147</v>
      </c>
      <c r="L36" s="329"/>
      <c r="M36" s="330"/>
      <c r="N36" s="331">
        <v>18504</v>
      </c>
      <c r="O36" s="332"/>
      <c r="P36" s="332">
        <v>6120</v>
      </c>
      <c r="Q36" s="279">
        <v>-66.9260700389105</v>
      </c>
      <c r="R36" s="339"/>
    </row>
    <row r="37" s="307" customFormat="1" ht="12.75" spans="1:18">
      <c r="A37" s="321">
        <v>25</v>
      </c>
      <c r="B37" s="218" t="s">
        <v>3089</v>
      </c>
      <c r="C37" s="218" t="s">
        <v>3087</v>
      </c>
      <c r="D37" s="322" t="s">
        <v>3090</v>
      </c>
      <c r="E37" s="263">
        <v>37834</v>
      </c>
      <c r="F37" s="323">
        <v>24.4</v>
      </c>
      <c r="G37" s="218"/>
      <c r="H37" s="275"/>
      <c r="I37" s="263"/>
      <c r="J37" s="262" t="s">
        <v>3032</v>
      </c>
      <c r="K37" s="328" t="s">
        <v>3062</v>
      </c>
      <c r="L37" s="329"/>
      <c r="M37" s="330"/>
      <c r="N37" s="331">
        <v>16938.48</v>
      </c>
      <c r="O37" s="332"/>
      <c r="P37" s="332">
        <v>0</v>
      </c>
      <c r="Q37" s="279">
        <v>-100</v>
      </c>
      <c r="R37" s="340" t="s">
        <v>3063</v>
      </c>
    </row>
    <row r="38" s="307" customFormat="1" ht="12.75" spans="1:18">
      <c r="A38" s="321">
        <v>26</v>
      </c>
      <c r="B38" s="218" t="s">
        <v>3091</v>
      </c>
      <c r="C38" s="218" t="s">
        <v>3087</v>
      </c>
      <c r="D38" s="322" t="s">
        <v>3092</v>
      </c>
      <c r="E38" s="263">
        <v>39569</v>
      </c>
      <c r="F38" s="323">
        <v>46.9</v>
      </c>
      <c r="G38" s="218"/>
      <c r="H38" s="275"/>
      <c r="I38" s="263"/>
      <c r="J38" s="262" t="s">
        <v>3032</v>
      </c>
      <c r="K38" s="328" t="s">
        <v>2131</v>
      </c>
      <c r="L38" s="329"/>
      <c r="M38" s="330"/>
      <c r="N38" s="331">
        <v>35850.36</v>
      </c>
      <c r="O38" s="332"/>
      <c r="P38" s="332">
        <v>11970</v>
      </c>
      <c r="Q38" s="279">
        <v>-66.6112139459687</v>
      </c>
      <c r="R38" s="340"/>
    </row>
    <row r="39" s="307" customFormat="1" ht="12.75" spans="1:18">
      <c r="A39" s="321">
        <v>27</v>
      </c>
      <c r="B39" s="218" t="s">
        <v>1226</v>
      </c>
      <c r="C39" s="218" t="s">
        <v>3030</v>
      </c>
      <c r="D39" s="322" t="s">
        <v>3093</v>
      </c>
      <c r="E39" s="263">
        <v>41275</v>
      </c>
      <c r="F39" s="323">
        <v>120</v>
      </c>
      <c r="G39" s="218"/>
      <c r="H39" s="275"/>
      <c r="I39" s="263"/>
      <c r="J39" s="262" t="s">
        <v>3032</v>
      </c>
      <c r="K39" s="328" t="s">
        <v>2131</v>
      </c>
      <c r="L39" s="329"/>
      <c r="M39" s="330"/>
      <c r="N39" s="331">
        <v>244000</v>
      </c>
      <c r="O39" s="332"/>
      <c r="P39" s="332">
        <v>61200</v>
      </c>
      <c r="Q39" s="279">
        <v>-74.9180327868852</v>
      </c>
      <c r="R39" s="339"/>
    </row>
    <row r="40" s="307" customFormat="1" ht="12.75" spans="1:18">
      <c r="A40" s="321">
        <v>28</v>
      </c>
      <c r="B40" s="218" t="s">
        <v>3035</v>
      </c>
      <c r="C40" s="218"/>
      <c r="D40" s="322" t="s">
        <v>3094</v>
      </c>
      <c r="E40" s="263"/>
      <c r="F40" s="323"/>
      <c r="G40" s="218"/>
      <c r="H40" s="275"/>
      <c r="I40" s="263"/>
      <c r="J40" s="262"/>
      <c r="K40" s="328" t="s">
        <v>3062</v>
      </c>
      <c r="L40" s="329"/>
      <c r="M40" s="330"/>
      <c r="N40" s="331">
        <v>7650</v>
      </c>
      <c r="O40" s="332"/>
      <c r="P40" s="332">
        <v>0</v>
      </c>
      <c r="Q40" s="279">
        <v>-100</v>
      </c>
      <c r="R40" s="339" t="s">
        <v>3095</v>
      </c>
    </row>
    <row r="41" s="307" customFormat="1" ht="12.75" spans="1:18">
      <c r="A41" s="321">
        <v>29</v>
      </c>
      <c r="B41" s="218" t="s">
        <v>3096</v>
      </c>
      <c r="C41" s="218" t="s">
        <v>3057</v>
      </c>
      <c r="D41" s="322" t="s">
        <v>3097</v>
      </c>
      <c r="E41" s="263">
        <v>41275</v>
      </c>
      <c r="F41" s="323">
        <v>400</v>
      </c>
      <c r="G41" s="218"/>
      <c r="H41" s="275"/>
      <c r="I41" s="263"/>
      <c r="J41" s="262" t="s">
        <v>3007</v>
      </c>
      <c r="K41" s="328" t="s">
        <v>3098</v>
      </c>
      <c r="L41" s="329"/>
      <c r="M41" s="330"/>
      <c r="N41" s="331">
        <v>925800</v>
      </c>
      <c r="O41" s="332"/>
      <c r="P41" s="332">
        <v>0</v>
      </c>
      <c r="Q41" s="279">
        <v>-100</v>
      </c>
      <c r="R41" s="339" t="s">
        <v>3098</v>
      </c>
    </row>
    <row r="42" s="307" customFormat="1" ht="12.75" spans="1:18">
      <c r="A42" s="321">
        <v>30</v>
      </c>
      <c r="B42" s="218" t="s">
        <v>3099</v>
      </c>
      <c r="C42" s="218" t="s">
        <v>3015</v>
      </c>
      <c r="D42" s="322"/>
      <c r="E42" s="263">
        <v>40909</v>
      </c>
      <c r="F42" s="323">
        <v>200</v>
      </c>
      <c r="G42" s="218"/>
      <c r="H42" s="275"/>
      <c r="I42" s="263"/>
      <c r="J42" s="262" t="s">
        <v>3007</v>
      </c>
      <c r="K42" s="328" t="s">
        <v>2131</v>
      </c>
      <c r="L42" s="329"/>
      <c r="M42" s="330"/>
      <c r="N42" s="331">
        <v>358000</v>
      </c>
      <c r="O42" s="332"/>
      <c r="P42" s="332">
        <v>145447</v>
      </c>
      <c r="Q42" s="279">
        <v>-59.3723463687151</v>
      </c>
      <c r="R42" s="339"/>
    </row>
    <row r="43" s="307" customFormat="1" ht="12.75" spans="1:18">
      <c r="A43" s="321">
        <v>31</v>
      </c>
      <c r="B43" s="218" t="s">
        <v>3100</v>
      </c>
      <c r="C43" s="218"/>
      <c r="D43" s="322"/>
      <c r="E43" s="263">
        <v>41275</v>
      </c>
      <c r="F43" s="323"/>
      <c r="G43" s="218"/>
      <c r="H43" s="275"/>
      <c r="I43" s="263"/>
      <c r="J43" s="262"/>
      <c r="K43" s="328" t="s">
        <v>2147</v>
      </c>
      <c r="L43" s="329"/>
      <c r="M43" s="330"/>
      <c r="N43" s="331">
        <v>486562</v>
      </c>
      <c r="O43" s="332"/>
      <c r="P43" s="332">
        <v>428032</v>
      </c>
      <c r="Q43" s="279">
        <v>-12.0292994520739</v>
      </c>
      <c r="R43" s="339"/>
    </row>
    <row r="44" s="307" customFormat="1" ht="12.75" spans="1:18">
      <c r="A44" s="321">
        <v>32</v>
      </c>
      <c r="B44" s="218" t="s">
        <v>3101</v>
      </c>
      <c r="C44" s="218" t="s">
        <v>3030</v>
      </c>
      <c r="D44" s="322" t="s">
        <v>3102</v>
      </c>
      <c r="E44" s="263">
        <v>39448</v>
      </c>
      <c r="F44" s="323">
        <v>130</v>
      </c>
      <c r="G44" s="218"/>
      <c r="H44" s="275"/>
      <c r="I44" s="263"/>
      <c r="J44" s="262" t="s">
        <v>3017</v>
      </c>
      <c r="K44" s="328" t="s">
        <v>2147</v>
      </c>
      <c r="L44" s="329"/>
      <c r="M44" s="330"/>
      <c r="N44" s="331">
        <v>110000</v>
      </c>
      <c r="O44" s="332"/>
      <c r="P44" s="332">
        <v>52982</v>
      </c>
      <c r="Q44" s="279">
        <v>-51.8345454545455</v>
      </c>
      <c r="R44" s="339"/>
    </row>
    <row r="45" s="307" customFormat="1" ht="12.75" spans="1:18">
      <c r="A45" s="321">
        <v>33</v>
      </c>
      <c r="B45" s="218" t="s">
        <v>3103</v>
      </c>
      <c r="C45" s="218"/>
      <c r="D45" s="322" t="s">
        <v>3104</v>
      </c>
      <c r="E45" s="263"/>
      <c r="F45" s="323"/>
      <c r="G45" s="218"/>
      <c r="H45" s="275"/>
      <c r="I45" s="263"/>
      <c r="J45" s="262"/>
      <c r="K45" s="328" t="s">
        <v>3062</v>
      </c>
      <c r="L45" s="329"/>
      <c r="M45" s="330"/>
      <c r="N45" s="331">
        <v>24000</v>
      </c>
      <c r="O45" s="332"/>
      <c r="P45" s="332">
        <v>0</v>
      </c>
      <c r="Q45" s="279">
        <v>-100</v>
      </c>
      <c r="R45" s="340" t="s">
        <v>3105</v>
      </c>
    </row>
    <row r="46" s="307" customFormat="1" ht="12.75" spans="1:18">
      <c r="A46" s="321">
        <v>34</v>
      </c>
      <c r="B46" s="218" t="s">
        <v>3106</v>
      </c>
      <c r="C46" s="218" t="s">
        <v>3087</v>
      </c>
      <c r="D46" s="322" t="s">
        <v>3107</v>
      </c>
      <c r="E46" s="263">
        <v>37834</v>
      </c>
      <c r="F46" s="323">
        <v>76</v>
      </c>
      <c r="G46" s="324"/>
      <c r="H46" s="275"/>
      <c r="I46" s="263"/>
      <c r="J46" s="334" t="s">
        <v>3032</v>
      </c>
      <c r="K46" s="328" t="s">
        <v>3062</v>
      </c>
      <c r="L46" s="329"/>
      <c r="M46" s="330"/>
      <c r="N46" s="331">
        <v>51363.84</v>
      </c>
      <c r="O46" s="332"/>
      <c r="P46" s="332">
        <v>0</v>
      </c>
      <c r="Q46" s="279">
        <v>-100</v>
      </c>
      <c r="R46" s="340" t="s">
        <v>3108</v>
      </c>
    </row>
    <row r="47" s="307" customFormat="1" ht="12.75" spans="1:18">
      <c r="A47" s="321">
        <v>35</v>
      </c>
      <c r="B47" s="218" t="s">
        <v>1226</v>
      </c>
      <c r="C47" s="218" t="s">
        <v>3087</v>
      </c>
      <c r="D47" s="322" t="s">
        <v>3090</v>
      </c>
      <c r="E47" s="263">
        <v>39904</v>
      </c>
      <c r="F47" s="323">
        <v>61.6</v>
      </c>
      <c r="G47" s="324"/>
      <c r="H47" s="275"/>
      <c r="I47" s="263"/>
      <c r="J47" s="334" t="s">
        <v>3032</v>
      </c>
      <c r="K47" s="328" t="s">
        <v>3062</v>
      </c>
      <c r="L47" s="329"/>
      <c r="M47" s="330"/>
      <c r="N47" s="331">
        <v>47627.91</v>
      </c>
      <c r="O47" s="331">
        <v>47627.91</v>
      </c>
      <c r="P47" s="332">
        <v>0</v>
      </c>
      <c r="Q47" s="279" t="s">
        <v>517</v>
      </c>
      <c r="R47" s="340" t="s">
        <v>3095</v>
      </c>
    </row>
    <row r="48" s="307" customFormat="1" ht="12.75" spans="1:18">
      <c r="A48" s="321">
        <v>36</v>
      </c>
      <c r="B48" s="218" t="s">
        <v>3109</v>
      </c>
      <c r="C48" s="218" t="s">
        <v>3087</v>
      </c>
      <c r="D48" s="322" t="s">
        <v>3110</v>
      </c>
      <c r="E48" s="263">
        <v>39904</v>
      </c>
      <c r="F48" s="323">
        <v>30</v>
      </c>
      <c r="G48" s="324"/>
      <c r="H48" s="275"/>
      <c r="I48" s="263"/>
      <c r="J48" s="334" t="s">
        <v>3032</v>
      </c>
      <c r="K48" s="328" t="s">
        <v>3062</v>
      </c>
      <c r="L48" s="329"/>
      <c r="M48" s="330"/>
      <c r="N48" s="331">
        <v>22809.6</v>
      </c>
      <c r="O48" s="331">
        <v>22809.6</v>
      </c>
      <c r="P48" s="332">
        <v>0</v>
      </c>
      <c r="Q48" s="279" t="s">
        <v>517</v>
      </c>
      <c r="R48" s="340" t="s">
        <v>3095</v>
      </c>
    </row>
    <row r="49" s="307" customFormat="1" ht="12.75" spans="1:18">
      <c r="A49" s="321">
        <v>37</v>
      </c>
      <c r="B49" s="218" t="s">
        <v>3111</v>
      </c>
      <c r="C49" s="218" t="s">
        <v>3087</v>
      </c>
      <c r="D49" s="322">
        <v>0</v>
      </c>
      <c r="E49" s="263">
        <v>37834</v>
      </c>
      <c r="F49" s="323">
        <v>305.1</v>
      </c>
      <c r="G49" s="324"/>
      <c r="H49" s="275"/>
      <c r="I49" s="263"/>
      <c r="J49" s="334" t="s">
        <v>3032</v>
      </c>
      <c r="K49" s="328" t="s">
        <v>2751</v>
      </c>
      <c r="L49" s="329"/>
      <c r="M49" s="330"/>
      <c r="N49" s="331">
        <v>207004.16</v>
      </c>
      <c r="O49" s="332"/>
      <c r="P49" s="332">
        <v>0</v>
      </c>
      <c r="Q49" s="279">
        <v>-100</v>
      </c>
      <c r="R49" s="339" t="s">
        <v>2751</v>
      </c>
    </row>
    <row r="50" s="307" customFormat="1" ht="12.75" spans="1:18">
      <c r="A50" s="321">
        <v>38</v>
      </c>
      <c r="B50" s="218" t="s">
        <v>3112</v>
      </c>
      <c r="C50" s="218" t="s">
        <v>3087</v>
      </c>
      <c r="D50" s="322" t="s">
        <v>3090</v>
      </c>
      <c r="E50" s="263">
        <v>38169</v>
      </c>
      <c r="F50" s="323">
        <v>26.46</v>
      </c>
      <c r="G50" s="324"/>
      <c r="H50" s="275"/>
      <c r="I50" s="263"/>
      <c r="J50" s="334" t="s">
        <v>3032</v>
      </c>
      <c r="K50" s="328" t="s">
        <v>3062</v>
      </c>
      <c r="L50" s="329"/>
      <c r="M50" s="330"/>
      <c r="N50" s="331">
        <v>18744.08</v>
      </c>
      <c r="O50" s="332"/>
      <c r="P50" s="332">
        <v>0</v>
      </c>
      <c r="Q50" s="279">
        <v>-100</v>
      </c>
      <c r="R50" s="340" t="s">
        <v>3095</v>
      </c>
    </row>
    <row r="51" s="307" customFormat="1" ht="12.75" spans="1:18">
      <c r="A51" s="321">
        <v>39</v>
      </c>
      <c r="B51" s="218" t="s">
        <v>3112</v>
      </c>
      <c r="C51" s="218" t="s">
        <v>3087</v>
      </c>
      <c r="D51" s="322" t="s">
        <v>3090</v>
      </c>
      <c r="E51" s="263">
        <v>39630</v>
      </c>
      <c r="F51" s="323">
        <v>21</v>
      </c>
      <c r="G51" s="324"/>
      <c r="H51" s="275"/>
      <c r="I51" s="263"/>
      <c r="J51" s="334" t="s">
        <v>3032</v>
      </c>
      <c r="K51" s="328" t="s">
        <v>3062</v>
      </c>
      <c r="L51" s="329"/>
      <c r="M51" s="330"/>
      <c r="N51" s="331">
        <v>15523.2</v>
      </c>
      <c r="O51" s="332"/>
      <c r="P51" s="332">
        <v>0</v>
      </c>
      <c r="Q51" s="279">
        <v>-100</v>
      </c>
      <c r="R51" s="340" t="s">
        <v>3095</v>
      </c>
    </row>
    <row r="52" s="307" customFormat="1" ht="12.75" spans="1:18">
      <c r="A52" s="321">
        <v>40</v>
      </c>
      <c r="B52" s="218" t="s">
        <v>3113</v>
      </c>
      <c r="C52" s="218"/>
      <c r="D52" s="322"/>
      <c r="E52" s="263">
        <v>41275</v>
      </c>
      <c r="F52" s="323"/>
      <c r="G52" s="218"/>
      <c r="H52" s="275"/>
      <c r="I52" s="263"/>
      <c r="J52" s="262"/>
      <c r="K52" s="328" t="s">
        <v>2131</v>
      </c>
      <c r="L52" s="329"/>
      <c r="M52" s="330"/>
      <c r="N52" s="331">
        <v>700000</v>
      </c>
      <c r="O52" s="332"/>
      <c r="P52" s="332">
        <v>0</v>
      </c>
      <c r="Q52" s="279">
        <v>-100</v>
      </c>
      <c r="R52" s="339" t="s">
        <v>3114</v>
      </c>
    </row>
    <row r="53" s="307" customFormat="1" ht="12.75" spans="1:18">
      <c r="A53" s="1095" t="s">
        <v>3115</v>
      </c>
      <c r="B53" s="218" t="s">
        <v>3116</v>
      </c>
      <c r="C53" s="218" t="s">
        <v>3039</v>
      </c>
      <c r="D53" s="322"/>
      <c r="E53" s="263">
        <v>41275</v>
      </c>
      <c r="F53" s="323">
        <v>40</v>
      </c>
      <c r="G53" s="324"/>
      <c r="H53" s="275"/>
      <c r="I53" s="263"/>
      <c r="J53" s="334" t="s">
        <v>3032</v>
      </c>
      <c r="K53" s="328" t="s">
        <v>2131</v>
      </c>
      <c r="L53" s="329"/>
      <c r="M53" s="330"/>
      <c r="N53" s="331"/>
      <c r="O53" s="332"/>
      <c r="P53" s="332">
        <v>10200</v>
      </c>
      <c r="Q53" s="279" t="s">
        <v>517</v>
      </c>
      <c r="R53" s="339"/>
    </row>
    <row r="54" s="307" customFormat="1" ht="12.75" spans="1:18">
      <c r="A54" s="1095" t="s">
        <v>3117</v>
      </c>
      <c r="B54" s="218" t="s">
        <v>3118</v>
      </c>
      <c r="C54" s="218" t="s">
        <v>3030</v>
      </c>
      <c r="D54" s="322"/>
      <c r="E54" s="263">
        <v>41275</v>
      </c>
      <c r="F54" s="323">
        <v>50</v>
      </c>
      <c r="G54" s="324"/>
      <c r="H54" s="275"/>
      <c r="I54" s="263"/>
      <c r="J54" s="334" t="s">
        <v>3032</v>
      </c>
      <c r="K54" s="328" t="s">
        <v>2131</v>
      </c>
      <c r="L54" s="329"/>
      <c r="M54" s="330"/>
      <c r="N54" s="331"/>
      <c r="O54" s="332"/>
      <c r="P54" s="332">
        <v>21240</v>
      </c>
      <c r="Q54" s="279" t="s">
        <v>517</v>
      </c>
      <c r="R54" s="339"/>
    </row>
    <row r="55" s="307" customFormat="1" ht="12.75" spans="1:18">
      <c r="A55" s="321">
        <v>41</v>
      </c>
      <c r="B55" s="218" t="s">
        <v>3119</v>
      </c>
      <c r="C55" s="218" t="s">
        <v>3087</v>
      </c>
      <c r="D55" s="322" t="s">
        <v>3110</v>
      </c>
      <c r="E55" s="263">
        <v>38899</v>
      </c>
      <c r="F55" s="323">
        <v>10.5</v>
      </c>
      <c r="G55" s="324"/>
      <c r="H55" s="275"/>
      <c r="I55" s="263"/>
      <c r="J55" s="334" t="s">
        <v>3032</v>
      </c>
      <c r="K55" s="328" t="s">
        <v>3062</v>
      </c>
      <c r="L55" s="329"/>
      <c r="M55" s="330"/>
      <c r="N55" s="331">
        <v>7348.25</v>
      </c>
      <c r="O55" s="332"/>
      <c r="P55" s="332">
        <v>0</v>
      </c>
      <c r="Q55" s="279">
        <v>-100</v>
      </c>
      <c r="R55" s="341" t="s">
        <v>3120</v>
      </c>
    </row>
    <row r="56" s="307" customFormat="1" ht="12.75" spans="1:18">
      <c r="A56" s="321">
        <v>42</v>
      </c>
      <c r="B56" s="218" t="s">
        <v>3121</v>
      </c>
      <c r="C56" s="218" t="s">
        <v>3030</v>
      </c>
      <c r="D56" s="322" t="s">
        <v>3122</v>
      </c>
      <c r="E56" s="263">
        <v>39295</v>
      </c>
      <c r="F56" s="323">
        <v>12</v>
      </c>
      <c r="G56" s="324"/>
      <c r="H56" s="275"/>
      <c r="I56" s="263"/>
      <c r="J56" s="334" t="s">
        <v>3032</v>
      </c>
      <c r="K56" s="328" t="s">
        <v>2131</v>
      </c>
      <c r="L56" s="329"/>
      <c r="M56" s="330"/>
      <c r="N56" s="331">
        <v>11201.04</v>
      </c>
      <c r="O56" s="332"/>
      <c r="P56" s="332">
        <v>8704</v>
      </c>
      <c r="Q56" s="279">
        <v>-22.2929299422197</v>
      </c>
      <c r="R56" s="339"/>
    </row>
    <row r="57" s="307" customFormat="1" ht="12.75" spans="1:18">
      <c r="A57" s="321">
        <v>43</v>
      </c>
      <c r="B57" s="218" t="s">
        <v>3123</v>
      </c>
      <c r="C57" s="218" t="s">
        <v>3124</v>
      </c>
      <c r="D57" s="322" t="s">
        <v>3125</v>
      </c>
      <c r="E57" s="263">
        <v>38899</v>
      </c>
      <c r="F57" s="323"/>
      <c r="G57" s="218"/>
      <c r="H57" s="275"/>
      <c r="I57" s="263"/>
      <c r="J57" s="262"/>
      <c r="K57" s="328" t="s">
        <v>3062</v>
      </c>
      <c r="L57" s="329"/>
      <c r="M57" s="330"/>
      <c r="N57" s="331">
        <v>16917.12</v>
      </c>
      <c r="O57" s="332"/>
      <c r="P57" s="332">
        <v>0</v>
      </c>
      <c r="Q57" s="279">
        <v>-100</v>
      </c>
      <c r="R57" s="341" t="s">
        <v>3120</v>
      </c>
    </row>
    <row r="58" s="307" customFormat="1" ht="12.75" spans="1:18">
      <c r="A58" s="321">
        <v>44</v>
      </c>
      <c r="B58" s="218" t="s">
        <v>3126</v>
      </c>
      <c r="C58" s="218" t="s">
        <v>3127</v>
      </c>
      <c r="D58" s="322" t="s">
        <v>3128</v>
      </c>
      <c r="E58" s="263">
        <v>37438</v>
      </c>
      <c r="F58" s="323"/>
      <c r="G58" s="218"/>
      <c r="H58" s="275"/>
      <c r="I58" s="263"/>
      <c r="J58" s="262"/>
      <c r="K58" s="328" t="s">
        <v>3062</v>
      </c>
      <c r="L58" s="329"/>
      <c r="M58" s="330"/>
      <c r="N58" s="331">
        <v>8398.08</v>
      </c>
      <c r="O58" s="332"/>
      <c r="P58" s="332">
        <v>0</v>
      </c>
      <c r="Q58" s="279">
        <v>-100</v>
      </c>
      <c r="R58" s="341" t="s">
        <v>3120</v>
      </c>
    </row>
    <row r="59" s="307" customFormat="1" ht="12.75" spans="1:18">
      <c r="A59" s="321">
        <v>45</v>
      </c>
      <c r="B59" s="218" t="s">
        <v>3129</v>
      </c>
      <c r="C59" s="218" t="s">
        <v>3030</v>
      </c>
      <c r="D59" s="322" t="s">
        <v>3130</v>
      </c>
      <c r="E59" s="263">
        <v>37438</v>
      </c>
      <c r="F59" s="323"/>
      <c r="G59" s="218"/>
      <c r="H59" s="275"/>
      <c r="I59" s="263"/>
      <c r="J59" s="262"/>
      <c r="K59" s="328" t="s">
        <v>3062</v>
      </c>
      <c r="L59" s="329"/>
      <c r="M59" s="330"/>
      <c r="N59" s="331">
        <v>4131.16</v>
      </c>
      <c r="O59" s="332"/>
      <c r="P59" s="332">
        <v>0</v>
      </c>
      <c r="Q59" s="279">
        <v>-100</v>
      </c>
      <c r="R59" s="341" t="s">
        <v>3131</v>
      </c>
    </row>
    <row r="60" s="307" customFormat="1" ht="12.75" spans="1:18">
      <c r="A60" s="321">
        <v>46</v>
      </c>
      <c r="B60" s="218" t="s">
        <v>3132</v>
      </c>
      <c r="C60" s="218" t="s">
        <v>3133</v>
      </c>
      <c r="D60" s="322" t="s">
        <v>3134</v>
      </c>
      <c r="E60" s="263">
        <v>38930</v>
      </c>
      <c r="F60" s="323"/>
      <c r="G60" s="218"/>
      <c r="H60" s="275"/>
      <c r="I60" s="263"/>
      <c r="J60" s="262"/>
      <c r="K60" s="328" t="s">
        <v>3062</v>
      </c>
      <c r="L60" s="329"/>
      <c r="M60" s="330"/>
      <c r="N60" s="331">
        <v>1742.4</v>
      </c>
      <c r="O60" s="332"/>
      <c r="P60" s="332">
        <v>0</v>
      </c>
      <c r="Q60" s="279">
        <v>-100</v>
      </c>
      <c r="R60" s="341" t="s">
        <v>3105</v>
      </c>
    </row>
    <row r="61" s="307" customFormat="1" ht="12.75" spans="1:18">
      <c r="A61" s="321">
        <v>47</v>
      </c>
      <c r="B61" s="218" t="s">
        <v>3135</v>
      </c>
      <c r="C61" s="218" t="s">
        <v>3136</v>
      </c>
      <c r="D61" s="322" t="s">
        <v>3137</v>
      </c>
      <c r="E61" s="263">
        <v>39295</v>
      </c>
      <c r="F61" s="323"/>
      <c r="G61" s="218"/>
      <c r="H61" s="275"/>
      <c r="I61" s="263"/>
      <c r="J61" s="262"/>
      <c r="K61" s="328" t="s">
        <v>3062</v>
      </c>
      <c r="L61" s="329"/>
      <c r="M61" s="330"/>
      <c r="N61" s="331">
        <v>13300</v>
      </c>
      <c r="O61" s="332"/>
      <c r="P61" s="332">
        <v>0</v>
      </c>
      <c r="Q61" s="279">
        <v>-100</v>
      </c>
      <c r="R61" s="341" t="s">
        <v>3138</v>
      </c>
    </row>
    <row r="62" s="307" customFormat="1" ht="12.75" spans="1:18">
      <c r="A62" s="321">
        <v>48</v>
      </c>
      <c r="B62" s="218" t="s">
        <v>3139</v>
      </c>
      <c r="C62" s="218" t="s">
        <v>3127</v>
      </c>
      <c r="D62" s="322" t="s">
        <v>3137</v>
      </c>
      <c r="E62" s="263">
        <v>39295</v>
      </c>
      <c r="F62" s="323"/>
      <c r="G62" s="218"/>
      <c r="H62" s="275"/>
      <c r="I62" s="263"/>
      <c r="J62" s="262"/>
      <c r="K62" s="328" t="s">
        <v>3062</v>
      </c>
      <c r="L62" s="329"/>
      <c r="M62" s="330"/>
      <c r="N62" s="331">
        <v>85500</v>
      </c>
      <c r="O62" s="332"/>
      <c r="P62" s="332">
        <v>0</v>
      </c>
      <c r="Q62" s="279">
        <v>-100</v>
      </c>
      <c r="R62" s="341" t="s">
        <v>3140</v>
      </c>
    </row>
    <row r="63" s="307" customFormat="1" ht="12.75" spans="1:18">
      <c r="A63" s="321">
        <v>49</v>
      </c>
      <c r="B63" s="218" t="s">
        <v>3141</v>
      </c>
      <c r="C63" s="218"/>
      <c r="D63" s="322" t="s">
        <v>3142</v>
      </c>
      <c r="E63" s="263">
        <v>41275</v>
      </c>
      <c r="F63" s="323"/>
      <c r="G63" s="218"/>
      <c r="H63" s="275"/>
      <c r="I63" s="263"/>
      <c r="J63" s="262"/>
      <c r="K63" s="328" t="s">
        <v>2147</v>
      </c>
      <c r="L63" s="329"/>
      <c r="M63" s="330"/>
      <c r="N63" s="331">
        <v>2507800</v>
      </c>
      <c r="O63" s="332"/>
      <c r="P63" s="332">
        <v>2227636</v>
      </c>
      <c r="Q63" s="279">
        <v>-11.1717042826382</v>
      </c>
      <c r="R63" s="339"/>
    </row>
    <row r="64" s="307" customFormat="1" ht="12.75" spans="1:18">
      <c r="A64" s="321">
        <v>50</v>
      </c>
      <c r="B64" s="218" t="s">
        <v>3143</v>
      </c>
      <c r="C64" s="218" t="s">
        <v>3048</v>
      </c>
      <c r="D64" s="322" t="s">
        <v>3144</v>
      </c>
      <c r="E64" s="263">
        <v>41640</v>
      </c>
      <c r="F64" s="323">
        <v>7000</v>
      </c>
      <c r="G64" s="218"/>
      <c r="H64" s="275"/>
      <c r="I64" s="263"/>
      <c r="J64" s="262" t="s">
        <v>3032</v>
      </c>
      <c r="K64" s="328" t="s">
        <v>2147</v>
      </c>
      <c r="L64" s="329"/>
      <c r="M64" s="330"/>
      <c r="N64" s="331">
        <v>1950000</v>
      </c>
      <c r="O64" s="332"/>
      <c r="P64" s="332">
        <v>2115304</v>
      </c>
      <c r="Q64" s="279">
        <v>8.4771282051282</v>
      </c>
      <c r="R64" s="339"/>
    </row>
    <row r="65" s="307" customFormat="1" ht="12.75" spans="1:18">
      <c r="A65" s="321">
        <v>51</v>
      </c>
      <c r="B65" s="218" t="s">
        <v>3145</v>
      </c>
      <c r="C65" s="218" t="s">
        <v>3146</v>
      </c>
      <c r="D65" s="322" t="s">
        <v>3068</v>
      </c>
      <c r="E65" s="263">
        <v>41275</v>
      </c>
      <c r="F65" s="323">
        <v>2570.4</v>
      </c>
      <c r="G65" s="324"/>
      <c r="H65" s="275"/>
      <c r="I65" s="263"/>
      <c r="J65" s="334" t="s">
        <v>3032</v>
      </c>
      <c r="K65" s="328" t="s">
        <v>2131</v>
      </c>
      <c r="L65" s="329"/>
      <c r="M65" s="330"/>
      <c r="N65" s="331">
        <v>4237151</v>
      </c>
      <c r="O65" s="332"/>
      <c r="P65" s="332">
        <v>4326168</v>
      </c>
      <c r="Q65" s="279">
        <v>2.10086919253055</v>
      </c>
      <c r="R65" s="339" t="s">
        <v>3147</v>
      </c>
    </row>
    <row r="66" s="307" customFormat="1" ht="12.75" spans="1:18">
      <c r="A66" s="321">
        <v>52</v>
      </c>
      <c r="B66" s="218" t="s">
        <v>3067</v>
      </c>
      <c r="C66" s="218"/>
      <c r="D66" s="322" t="s">
        <v>3068</v>
      </c>
      <c r="E66" s="263"/>
      <c r="F66" s="323"/>
      <c r="G66" s="218"/>
      <c r="H66" s="275"/>
      <c r="I66" s="263"/>
      <c r="J66" s="262"/>
      <c r="K66" s="328"/>
      <c r="L66" s="329"/>
      <c r="M66" s="330"/>
      <c r="N66" s="331">
        <v>2775</v>
      </c>
      <c r="O66" s="332"/>
      <c r="P66" s="332">
        <v>0</v>
      </c>
      <c r="Q66" s="279">
        <v>-100</v>
      </c>
      <c r="R66" s="339" t="s">
        <v>3148</v>
      </c>
    </row>
    <row r="67" s="307" customFormat="1" ht="12.75" spans="1:18">
      <c r="A67" s="321">
        <v>53</v>
      </c>
      <c r="B67" s="218" t="s">
        <v>3113</v>
      </c>
      <c r="C67" s="218" t="s">
        <v>3030</v>
      </c>
      <c r="D67" s="322" t="s">
        <v>3149</v>
      </c>
      <c r="E67" s="263">
        <v>38930</v>
      </c>
      <c r="F67" s="323">
        <v>98.07</v>
      </c>
      <c r="G67" s="324"/>
      <c r="H67" s="275"/>
      <c r="I67" s="263"/>
      <c r="J67" s="334" t="s">
        <v>3032</v>
      </c>
      <c r="K67" s="328" t="s">
        <v>3062</v>
      </c>
      <c r="L67" s="329"/>
      <c r="M67" s="330"/>
      <c r="N67" s="331">
        <v>88618.53</v>
      </c>
      <c r="O67" s="332"/>
      <c r="P67" s="332">
        <v>0</v>
      </c>
      <c r="Q67" s="279">
        <v>-100</v>
      </c>
      <c r="R67" s="341" t="s">
        <v>3150</v>
      </c>
    </row>
    <row r="68" s="307" customFormat="1" ht="12.75" spans="1:18">
      <c r="A68" s="321">
        <v>54</v>
      </c>
      <c r="B68" s="218" t="s">
        <v>3151</v>
      </c>
      <c r="C68" s="218" t="s">
        <v>3152</v>
      </c>
      <c r="D68" s="322" t="s">
        <v>3153</v>
      </c>
      <c r="E68" s="263">
        <v>37012</v>
      </c>
      <c r="F68" s="323">
        <v>740</v>
      </c>
      <c r="G68" s="324"/>
      <c r="H68" s="275"/>
      <c r="I68" s="263"/>
      <c r="J68" s="334" t="s">
        <v>3032</v>
      </c>
      <c r="K68" s="328" t="s">
        <v>2131</v>
      </c>
      <c r="L68" s="329"/>
      <c r="M68" s="330"/>
      <c r="N68" s="331">
        <v>1034091.52</v>
      </c>
      <c r="O68" s="332"/>
      <c r="P68" s="332">
        <v>259470</v>
      </c>
      <c r="Q68" s="279">
        <v>-74.9084104277347</v>
      </c>
      <c r="R68" s="339"/>
    </row>
    <row r="69" s="307" customFormat="1" ht="12.75" spans="1:18">
      <c r="A69" s="321">
        <v>55</v>
      </c>
      <c r="B69" s="218" t="s">
        <v>3154</v>
      </c>
      <c r="C69" s="218" t="s">
        <v>3030</v>
      </c>
      <c r="D69" s="322" t="s">
        <v>3155</v>
      </c>
      <c r="E69" s="263">
        <v>37012</v>
      </c>
      <c r="F69" s="323">
        <v>28</v>
      </c>
      <c r="G69" s="324"/>
      <c r="H69" s="275"/>
      <c r="I69" s="263"/>
      <c r="J69" s="334" t="s">
        <v>3032</v>
      </c>
      <c r="K69" s="328" t="s">
        <v>2131</v>
      </c>
      <c r="L69" s="329"/>
      <c r="M69" s="330"/>
      <c r="N69" s="331">
        <v>17538.05</v>
      </c>
      <c r="O69" s="332"/>
      <c r="P69" s="332">
        <v>8940</v>
      </c>
      <c r="Q69" s="279">
        <v>-49.0251196683782</v>
      </c>
      <c r="R69" s="339"/>
    </row>
    <row r="70" s="307" customFormat="1" ht="12.75" spans="1:18">
      <c r="A70" s="321">
        <v>56</v>
      </c>
      <c r="B70" s="218" t="s">
        <v>3156</v>
      </c>
      <c r="C70" s="218" t="s">
        <v>3030</v>
      </c>
      <c r="D70" s="322" t="s">
        <v>3157</v>
      </c>
      <c r="E70" s="263">
        <v>37012</v>
      </c>
      <c r="F70" s="323">
        <v>272</v>
      </c>
      <c r="G70" s="324"/>
      <c r="H70" s="275"/>
      <c r="I70" s="263"/>
      <c r="J70" s="334" t="s">
        <v>3032</v>
      </c>
      <c r="K70" s="328" t="s">
        <v>2131</v>
      </c>
      <c r="L70" s="329"/>
      <c r="M70" s="330"/>
      <c r="N70" s="331">
        <v>232516.48</v>
      </c>
      <c r="O70" s="332"/>
      <c r="P70" s="332">
        <v>57800</v>
      </c>
      <c r="Q70" s="279">
        <v>-75.1415469561555</v>
      </c>
      <c r="R70" s="339"/>
    </row>
    <row r="71" s="307" customFormat="1" ht="12.75" spans="1:18">
      <c r="A71" s="321">
        <v>57</v>
      </c>
      <c r="B71" s="218" t="s">
        <v>3154</v>
      </c>
      <c r="C71" s="218" t="s">
        <v>3030</v>
      </c>
      <c r="D71" s="322" t="s">
        <v>3090</v>
      </c>
      <c r="E71" s="263">
        <v>37012</v>
      </c>
      <c r="F71" s="323">
        <v>51.5</v>
      </c>
      <c r="G71" s="324"/>
      <c r="H71" s="275"/>
      <c r="I71" s="263"/>
      <c r="J71" s="334" t="s">
        <v>3032</v>
      </c>
      <c r="K71" s="328" t="s">
        <v>3062</v>
      </c>
      <c r="L71" s="329"/>
      <c r="M71" s="330"/>
      <c r="N71" s="331">
        <v>43979.54</v>
      </c>
      <c r="O71" s="332"/>
      <c r="P71" s="332">
        <v>0</v>
      </c>
      <c r="Q71" s="279">
        <v>-100</v>
      </c>
      <c r="R71" s="341" t="s">
        <v>3140</v>
      </c>
    </row>
    <row r="72" s="307" customFormat="1" ht="12.75" spans="1:18">
      <c r="A72" s="321">
        <v>58</v>
      </c>
      <c r="B72" s="218" t="s">
        <v>3158</v>
      </c>
      <c r="C72" s="218" t="s">
        <v>3030</v>
      </c>
      <c r="D72" s="322" t="s">
        <v>3159</v>
      </c>
      <c r="E72" s="263">
        <v>37438</v>
      </c>
      <c r="F72" s="323">
        <v>24</v>
      </c>
      <c r="G72" s="324"/>
      <c r="H72" s="275"/>
      <c r="I72" s="263"/>
      <c r="J72" s="334" t="s">
        <v>3032</v>
      </c>
      <c r="K72" s="328" t="s">
        <v>2131</v>
      </c>
      <c r="L72" s="329"/>
      <c r="M72" s="330"/>
      <c r="N72" s="331">
        <v>17114</v>
      </c>
      <c r="O72" s="332"/>
      <c r="P72" s="332">
        <v>8430</v>
      </c>
      <c r="Q72" s="279">
        <v>-50.742082505551</v>
      </c>
      <c r="R72" s="339"/>
    </row>
    <row r="73" s="307" customFormat="1" ht="12.75" spans="1:18">
      <c r="A73" s="321">
        <v>59</v>
      </c>
      <c r="B73" s="218" t="s">
        <v>2553</v>
      </c>
      <c r="C73" s="218" t="s">
        <v>3087</v>
      </c>
      <c r="D73" s="322" t="s">
        <v>3090</v>
      </c>
      <c r="E73" s="263">
        <v>38139</v>
      </c>
      <c r="F73" s="323">
        <v>16</v>
      </c>
      <c r="G73" s="324"/>
      <c r="H73" s="275"/>
      <c r="I73" s="263"/>
      <c r="J73" s="334" t="s">
        <v>3032</v>
      </c>
      <c r="K73" s="328" t="s">
        <v>3062</v>
      </c>
      <c r="L73" s="329"/>
      <c r="M73" s="330"/>
      <c r="N73" s="331">
        <v>10102.4</v>
      </c>
      <c r="O73" s="331">
        <v>10102.4</v>
      </c>
      <c r="P73" s="332">
        <v>0</v>
      </c>
      <c r="Q73" s="279" t="s">
        <v>517</v>
      </c>
      <c r="R73" s="341" t="s">
        <v>3160</v>
      </c>
    </row>
    <row r="74" s="307" customFormat="1" ht="12.75" spans="1:18">
      <c r="A74" s="321">
        <v>60</v>
      </c>
      <c r="B74" s="218" t="s">
        <v>3161</v>
      </c>
      <c r="C74" s="218" t="s">
        <v>3030</v>
      </c>
      <c r="D74" s="322" t="s">
        <v>3162</v>
      </c>
      <c r="E74" s="263">
        <v>39630</v>
      </c>
      <c r="F74" s="323">
        <v>96</v>
      </c>
      <c r="G74" s="324"/>
      <c r="H74" s="275"/>
      <c r="I74" s="263"/>
      <c r="J74" s="334" t="s">
        <v>3032</v>
      </c>
      <c r="K74" s="328" t="s">
        <v>2131</v>
      </c>
      <c r="L74" s="329"/>
      <c r="M74" s="330"/>
      <c r="N74" s="331">
        <v>114624</v>
      </c>
      <c r="O74" s="332"/>
      <c r="P74" s="332">
        <v>30600</v>
      </c>
      <c r="Q74" s="279">
        <v>-73.3040201005025</v>
      </c>
      <c r="R74" s="339"/>
    </row>
    <row r="75" s="307" customFormat="1" ht="12.75" spans="1:18">
      <c r="A75" s="321">
        <v>61</v>
      </c>
      <c r="B75" s="218" t="s">
        <v>3163</v>
      </c>
      <c r="C75" s="218" t="s">
        <v>3030</v>
      </c>
      <c r="D75" s="322" t="s">
        <v>3164</v>
      </c>
      <c r="E75" s="263">
        <v>37012</v>
      </c>
      <c r="F75" s="323">
        <v>96</v>
      </c>
      <c r="G75" s="324"/>
      <c r="H75" s="275"/>
      <c r="I75" s="263"/>
      <c r="J75" s="334" t="s">
        <v>3032</v>
      </c>
      <c r="K75" s="328" t="s">
        <v>2131</v>
      </c>
      <c r="L75" s="329"/>
      <c r="M75" s="330"/>
      <c r="N75" s="331">
        <v>168810</v>
      </c>
      <c r="O75" s="332"/>
      <c r="P75" s="332">
        <v>69564</v>
      </c>
      <c r="Q75" s="279">
        <v>-58.7915407854985</v>
      </c>
      <c r="R75" s="339"/>
    </row>
    <row r="76" s="307" customFormat="1" ht="12.75" spans="1:18">
      <c r="A76" s="321">
        <v>62</v>
      </c>
      <c r="B76" s="218" t="s">
        <v>3165</v>
      </c>
      <c r="C76" s="218" t="s">
        <v>3030</v>
      </c>
      <c r="D76" s="322" t="s">
        <v>3166</v>
      </c>
      <c r="E76" s="263">
        <v>37012</v>
      </c>
      <c r="F76" s="323">
        <v>32</v>
      </c>
      <c r="G76" s="324"/>
      <c r="H76" s="275"/>
      <c r="I76" s="263"/>
      <c r="J76" s="334" t="s">
        <v>3032</v>
      </c>
      <c r="K76" s="328" t="s">
        <v>2131</v>
      </c>
      <c r="L76" s="329"/>
      <c r="M76" s="330"/>
      <c r="N76" s="331">
        <v>42454.1</v>
      </c>
      <c r="O76" s="332"/>
      <c r="P76" s="332">
        <v>10200</v>
      </c>
      <c r="Q76" s="279">
        <v>-75.9740519761342</v>
      </c>
      <c r="R76" s="339"/>
    </row>
    <row r="77" s="307" customFormat="1" ht="12.75" spans="1:18">
      <c r="A77" s="321">
        <v>63</v>
      </c>
      <c r="B77" s="218" t="s">
        <v>3167</v>
      </c>
      <c r="C77" s="218" t="s">
        <v>3030</v>
      </c>
      <c r="D77" s="322" t="s">
        <v>3168</v>
      </c>
      <c r="E77" s="263">
        <v>37012</v>
      </c>
      <c r="F77" s="323">
        <v>24</v>
      </c>
      <c r="G77" s="324"/>
      <c r="H77" s="275"/>
      <c r="I77" s="263"/>
      <c r="J77" s="334" t="s">
        <v>3032</v>
      </c>
      <c r="K77" s="328" t="s">
        <v>2131</v>
      </c>
      <c r="L77" s="329"/>
      <c r="M77" s="330"/>
      <c r="N77" s="331">
        <v>70594.82</v>
      </c>
      <c r="O77" s="332"/>
      <c r="P77" s="332">
        <v>8430</v>
      </c>
      <c r="Q77" s="279">
        <v>-88.058613932297</v>
      </c>
      <c r="R77" s="339"/>
    </row>
    <row r="78" s="307" customFormat="1" ht="12.75" spans="1:18">
      <c r="A78" s="321">
        <v>64</v>
      </c>
      <c r="B78" s="218" t="s">
        <v>3169</v>
      </c>
      <c r="C78" s="218" t="s">
        <v>3030</v>
      </c>
      <c r="D78" s="322" t="s">
        <v>3159</v>
      </c>
      <c r="E78" s="263">
        <v>37012</v>
      </c>
      <c r="F78" s="323">
        <v>74.4</v>
      </c>
      <c r="G78" s="324"/>
      <c r="H78" s="275"/>
      <c r="I78" s="263"/>
      <c r="J78" s="334" t="s">
        <v>3032</v>
      </c>
      <c r="K78" s="328" t="s">
        <v>3062</v>
      </c>
      <c r="L78" s="329"/>
      <c r="M78" s="330"/>
      <c r="N78" s="331">
        <v>63727.72</v>
      </c>
      <c r="O78" s="331"/>
      <c r="P78" s="332">
        <v>0</v>
      </c>
      <c r="Q78" s="279">
        <v>-100</v>
      </c>
      <c r="R78" s="341" t="s">
        <v>3062</v>
      </c>
    </row>
    <row r="79" s="307" customFormat="1" ht="12.75" spans="1:18">
      <c r="A79" s="321">
        <v>65</v>
      </c>
      <c r="B79" s="218" t="s">
        <v>3169</v>
      </c>
      <c r="C79" s="218" t="s">
        <v>3030</v>
      </c>
      <c r="D79" s="322" t="s">
        <v>3159</v>
      </c>
      <c r="E79" s="263">
        <v>37012</v>
      </c>
      <c r="F79" s="323">
        <v>39.15</v>
      </c>
      <c r="G79" s="324"/>
      <c r="H79" s="275"/>
      <c r="I79" s="263"/>
      <c r="J79" s="334" t="s">
        <v>3032</v>
      </c>
      <c r="K79" s="328" t="s">
        <v>3062</v>
      </c>
      <c r="L79" s="329"/>
      <c r="M79" s="330"/>
      <c r="N79" s="331">
        <v>33197.72</v>
      </c>
      <c r="O79" s="331">
        <v>33197.72</v>
      </c>
      <c r="P79" s="332">
        <v>0</v>
      </c>
      <c r="Q79" s="279" t="s">
        <v>517</v>
      </c>
      <c r="R79" s="341" t="s">
        <v>3170</v>
      </c>
    </row>
    <row r="80" s="307" customFormat="1" ht="12.75" spans="1:18">
      <c r="A80" s="321">
        <v>66</v>
      </c>
      <c r="B80" s="218" t="s">
        <v>3171</v>
      </c>
      <c r="C80" s="218" t="s">
        <v>3030</v>
      </c>
      <c r="D80" s="322" t="s">
        <v>3172</v>
      </c>
      <c r="E80" s="263">
        <v>37012</v>
      </c>
      <c r="F80" s="323">
        <v>32</v>
      </c>
      <c r="G80" s="218"/>
      <c r="H80" s="275"/>
      <c r="I80" s="263"/>
      <c r="J80" s="262" t="s">
        <v>3032</v>
      </c>
      <c r="K80" s="328" t="s">
        <v>2131</v>
      </c>
      <c r="L80" s="329"/>
      <c r="M80" s="330"/>
      <c r="N80" s="331">
        <v>34748</v>
      </c>
      <c r="O80" s="332"/>
      <c r="P80" s="332">
        <v>10064</v>
      </c>
      <c r="Q80" s="279">
        <v>-71.0371819960861</v>
      </c>
      <c r="R80" s="339"/>
    </row>
    <row r="81" s="307" customFormat="1" ht="12.75" spans="1:18">
      <c r="A81" s="321">
        <v>67</v>
      </c>
      <c r="B81" s="218" t="s">
        <v>3173</v>
      </c>
      <c r="C81" s="218" t="s">
        <v>3030</v>
      </c>
      <c r="D81" s="322" t="s">
        <v>3174</v>
      </c>
      <c r="E81" s="263">
        <v>37438</v>
      </c>
      <c r="F81" s="323">
        <v>1710</v>
      </c>
      <c r="G81" s="324"/>
      <c r="H81" s="275"/>
      <c r="I81" s="263"/>
      <c r="J81" s="334" t="s">
        <v>3032</v>
      </c>
      <c r="K81" s="328" t="s">
        <v>2147</v>
      </c>
      <c r="L81" s="329"/>
      <c r="M81" s="330"/>
      <c r="N81" s="331">
        <v>2061096.65</v>
      </c>
      <c r="O81" s="332"/>
      <c r="P81" s="332">
        <v>1279168</v>
      </c>
      <c r="Q81" s="279">
        <v>-37.9375052596393</v>
      </c>
      <c r="R81" s="339"/>
    </row>
    <row r="82" s="307" customFormat="1" ht="12.75" spans="1:18">
      <c r="A82" s="321">
        <v>68</v>
      </c>
      <c r="B82" s="218" t="s">
        <v>3106</v>
      </c>
      <c r="C82" s="218" t="s">
        <v>3146</v>
      </c>
      <c r="D82" s="322" t="s">
        <v>3175</v>
      </c>
      <c r="E82" s="263">
        <v>37438</v>
      </c>
      <c r="F82" s="323">
        <v>1368</v>
      </c>
      <c r="G82" s="324"/>
      <c r="H82" s="275"/>
      <c r="I82" s="263"/>
      <c r="J82" s="334" t="s">
        <v>3032</v>
      </c>
      <c r="K82" s="328" t="s">
        <v>2147</v>
      </c>
      <c r="L82" s="329"/>
      <c r="M82" s="330"/>
      <c r="N82" s="331">
        <v>2163857.85</v>
      </c>
      <c r="O82" s="332"/>
      <c r="P82" s="332">
        <v>1424500</v>
      </c>
      <c r="Q82" s="279">
        <v>-34.1685037212588</v>
      </c>
      <c r="R82" s="339"/>
    </row>
    <row r="83" s="307" customFormat="1" ht="12.75" spans="1:18">
      <c r="A83" s="321">
        <v>69</v>
      </c>
      <c r="B83" s="218" t="s">
        <v>3176</v>
      </c>
      <c r="C83" s="218" t="s">
        <v>3030</v>
      </c>
      <c r="D83" s="322" t="s">
        <v>3177</v>
      </c>
      <c r="E83" s="263">
        <v>37438</v>
      </c>
      <c r="F83" s="323">
        <v>90</v>
      </c>
      <c r="G83" s="324"/>
      <c r="H83" s="275"/>
      <c r="I83" s="263"/>
      <c r="J83" s="334" t="s">
        <v>3032</v>
      </c>
      <c r="K83" s="328" t="s">
        <v>2131</v>
      </c>
      <c r="L83" s="329"/>
      <c r="M83" s="330"/>
      <c r="N83" s="331">
        <v>303785.73</v>
      </c>
      <c r="O83" s="332"/>
      <c r="P83" s="332">
        <v>67328</v>
      </c>
      <c r="Q83" s="279">
        <v>-77.837010316449</v>
      </c>
      <c r="R83" s="339"/>
    </row>
    <row r="84" s="307" customFormat="1" ht="12.75" spans="1:18">
      <c r="A84" s="321">
        <v>70</v>
      </c>
      <c r="B84" s="218" t="s">
        <v>3178</v>
      </c>
      <c r="C84" s="218" t="s">
        <v>3030</v>
      </c>
      <c r="D84" s="322" t="s">
        <v>3179</v>
      </c>
      <c r="E84" s="263">
        <v>37438</v>
      </c>
      <c r="F84" s="323">
        <v>49.17</v>
      </c>
      <c r="G84" s="324"/>
      <c r="H84" s="275"/>
      <c r="I84" s="263"/>
      <c r="J84" s="334" t="s">
        <v>3032</v>
      </c>
      <c r="K84" s="328" t="s">
        <v>3062</v>
      </c>
      <c r="L84" s="329"/>
      <c r="M84" s="330"/>
      <c r="N84" s="331">
        <v>42392.49</v>
      </c>
      <c r="O84" s="331">
        <v>42392.49</v>
      </c>
      <c r="P84" s="332">
        <v>0</v>
      </c>
      <c r="Q84" s="279" t="s">
        <v>517</v>
      </c>
      <c r="R84" s="341" t="s">
        <v>3140</v>
      </c>
    </row>
    <row r="85" s="307" customFormat="1" ht="12.75" spans="1:18">
      <c r="A85" s="321">
        <v>71</v>
      </c>
      <c r="B85" s="218" t="s">
        <v>3180</v>
      </c>
      <c r="C85" s="218" t="s">
        <v>3030</v>
      </c>
      <c r="D85" s="322"/>
      <c r="E85" s="263">
        <v>37438</v>
      </c>
      <c r="F85" s="323">
        <v>27</v>
      </c>
      <c r="G85" s="324"/>
      <c r="H85" s="275"/>
      <c r="I85" s="263"/>
      <c r="J85" s="334" t="s">
        <v>3032</v>
      </c>
      <c r="K85" s="328" t="s">
        <v>2147</v>
      </c>
      <c r="L85" s="329"/>
      <c r="M85" s="330"/>
      <c r="N85" s="331">
        <v>23278.59</v>
      </c>
      <c r="O85" s="332"/>
      <c r="P85" s="332">
        <v>20224</v>
      </c>
      <c r="Q85" s="279">
        <v>-13.1218858186858</v>
      </c>
      <c r="R85" s="339"/>
    </row>
    <row r="86" s="307" customFormat="1" ht="12.75" spans="1:18">
      <c r="A86" s="321">
        <v>72</v>
      </c>
      <c r="B86" s="218" t="s">
        <v>3106</v>
      </c>
      <c r="C86" s="218" t="s">
        <v>3030</v>
      </c>
      <c r="D86" s="322" t="s">
        <v>3181</v>
      </c>
      <c r="E86" s="263">
        <v>37438</v>
      </c>
      <c r="F86" s="323">
        <v>8955</v>
      </c>
      <c r="G86" s="324"/>
      <c r="H86" s="275"/>
      <c r="I86" s="263"/>
      <c r="J86" s="334" t="s">
        <v>3032</v>
      </c>
      <c r="K86" s="328" t="s">
        <v>3062</v>
      </c>
      <c r="L86" s="329"/>
      <c r="M86" s="330"/>
      <c r="N86" s="331">
        <v>76319.84</v>
      </c>
      <c r="O86" s="332"/>
      <c r="P86" s="332">
        <v>0</v>
      </c>
      <c r="Q86" s="279">
        <v>-100</v>
      </c>
      <c r="R86" s="341" t="s">
        <v>3140</v>
      </c>
    </row>
    <row r="87" s="307" customFormat="1" ht="12.75" spans="1:18">
      <c r="A87" s="321">
        <v>73</v>
      </c>
      <c r="B87" s="218" t="s">
        <v>3182</v>
      </c>
      <c r="C87" s="218" t="s">
        <v>3030</v>
      </c>
      <c r="D87" s="322" t="s">
        <v>3179</v>
      </c>
      <c r="E87" s="263">
        <v>37438</v>
      </c>
      <c r="F87" s="323">
        <v>13.2</v>
      </c>
      <c r="G87" s="324"/>
      <c r="H87" s="275"/>
      <c r="I87" s="263"/>
      <c r="J87" s="334" t="s">
        <v>3032</v>
      </c>
      <c r="K87" s="328" t="s">
        <v>3062</v>
      </c>
      <c r="L87" s="329"/>
      <c r="M87" s="330"/>
      <c r="N87" s="331">
        <v>11238.48</v>
      </c>
      <c r="O87" s="332"/>
      <c r="P87" s="332">
        <v>0</v>
      </c>
      <c r="Q87" s="279">
        <v>-100</v>
      </c>
      <c r="R87" s="341" t="s">
        <v>3140</v>
      </c>
    </row>
    <row r="88" s="307" customFormat="1" ht="12.75" spans="1:18">
      <c r="A88" s="321">
        <v>74</v>
      </c>
      <c r="B88" s="218" t="s">
        <v>3183</v>
      </c>
      <c r="C88" s="218" t="s">
        <v>3146</v>
      </c>
      <c r="D88" s="322" t="s">
        <v>3184</v>
      </c>
      <c r="E88" s="263">
        <v>37438</v>
      </c>
      <c r="F88" s="323">
        <v>600</v>
      </c>
      <c r="G88" s="324"/>
      <c r="H88" s="275"/>
      <c r="I88" s="263"/>
      <c r="J88" s="334" t="s">
        <v>3032</v>
      </c>
      <c r="K88" s="328" t="s">
        <v>2147</v>
      </c>
      <c r="L88" s="329"/>
      <c r="M88" s="330"/>
      <c r="N88" s="331">
        <v>745272.56</v>
      </c>
      <c r="O88" s="332"/>
      <c r="P88" s="332">
        <v>535500</v>
      </c>
      <c r="Q88" s="279">
        <v>-28.1470929239633</v>
      </c>
      <c r="R88" s="339"/>
    </row>
    <row r="89" s="307" customFormat="1" ht="12.75" spans="1:18">
      <c r="A89" s="321">
        <v>75</v>
      </c>
      <c r="B89" s="218" t="s">
        <v>3185</v>
      </c>
      <c r="C89" s="218" t="s">
        <v>3146</v>
      </c>
      <c r="D89" s="322" t="s">
        <v>3186</v>
      </c>
      <c r="E89" s="263">
        <v>37438</v>
      </c>
      <c r="F89" s="323">
        <v>600</v>
      </c>
      <c r="G89" s="324"/>
      <c r="H89" s="275"/>
      <c r="I89" s="263"/>
      <c r="J89" s="334" t="s">
        <v>3032</v>
      </c>
      <c r="K89" s="328" t="s">
        <v>2147</v>
      </c>
      <c r="L89" s="329"/>
      <c r="M89" s="330"/>
      <c r="N89" s="331">
        <v>716459.12</v>
      </c>
      <c r="O89" s="332"/>
      <c r="P89" s="332">
        <v>669410</v>
      </c>
      <c r="Q89" s="279">
        <v>-6.56689526123975</v>
      </c>
      <c r="R89" s="339" t="s">
        <v>3187</v>
      </c>
    </row>
    <row r="90" s="307" customFormat="1" ht="12.75" spans="1:18">
      <c r="A90" s="321">
        <v>76</v>
      </c>
      <c r="B90" s="218" t="s">
        <v>3188</v>
      </c>
      <c r="C90" s="218" t="s">
        <v>3030</v>
      </c>
      <c r="D90" s="322" t="s">
        <v>3189</v>
      </c>
      <c r="E90" s="263">
        <v>37438</v>
      </c>
      <c r="F90" s="323">
        <v>32</v>
      </c>
      <c r="G90" s="324"/>
      <c r="H90" s="275"/>
      <c r="I90" s="263"/>
      <c r="J90" s="334" t="s">
        <v>3032</v>
      </c>
      <c r="K90" s="328" t="s">
        <v>2147</v>
      </c>
      <c r="L90" s="329"/>
      <c r="M90" s="330"/>
      <c r="N90" s="331">
        <v>36547.42</v>
      </c>
      <c r="O90" s="332"/>
      <c r="P90" s="332">
        <v>10200</v>
      </c>
      <c r="Q90" s="279">
        <v>-72.0910532125113</v>
      </c>
      <c r="R90" s="339"/>
    </row>
    <row r="91" s="307" customFormat="1" ht="12.75" spans="1:18">
      <c r="A91" s="321">
        <v>77</v>
      </c>
      <c r="B91" s="218" t="s">
        <v>3190</v>
      </c>
      <c r="C91" s="218" t="s">
        <v>3030</v>
      </c>
      <c r="D91" s="322" t="s">
        <v>3191</v>
      </c>
      <c r="E91" s="263">
        <v>37438</v>
      </c>
      <c r="F91" s="323">
        <v>525</v>
      </c>
      <c r="G91" s="324"/>
      <c r="H91" s="275"/>
      <c r="I91" s="263"/>
      <c r="J91" s="334" t="s">
        <v>3032</v>
      </c>
      <c r="K91" s="328" t="s">
        <v>2131</v>
      </c>
      <c r="L91" s="329"/>
      <c r="M91" s="330"/>
      <c r="N91" s="331">
        <v>620445.28</v>
      </c>
      <c r="O91" s="332"/>
      <c r="P91" s="332">
        <v>92040</v>
      </c>
      <c r="Q91" s="279">
        <v>-85.1654927570728</v>
      </c>
      <c r="R91" s="339"/>
    </row>
    <row r="92" s="307" customFormat="1" ht="12.75" spans="1:18">
      <c r="A92" s="321">
        <v>78</v>
      </c>
      <c r="B92" s="218" t="s">
        <v>3192</v>
      </c>
      <c r="C92" s="218" t="s">
        <v>3030</v>
      </c>
      <c r="D92" s="322" t="s">
        <v>3193</v>
      </c>
      <c r="E92" s="263">
        <v>37438</v>
      </c>
      <c r="F92" s="323">
        <v>45</v>
      </c>
      <c r="G92" s="324"/>
      <c r="H92" s="275"/>
      <c r="I92" s="263"/>
      <c r="J92" s="334" t="s">
        <v>3032</v>
      </c>
      <c r="K92" s="328" t="s">
        <v>2131</v>
      </c>
      <c r="L92" s="329"/>
      <c r="M92" s="330"/>
      <c r="N92" s="331">
        <v>77633.92</v>
      </c>
      <c r="O92" s="332"/>
      <c r="P92" s="332">
        <v>33664</v>
      </c>
      <c r="Q92" s="279">
        <v>-56.6375110261082</v>
      </c>
      <c r="R92" s="339"/>
    </row>
    <row r="93" s="307" customFormat="1" ht="12.75" spans="1:18">
      <c r="A93" s="321">
        <v>79</v>
      </c>
      <c r="B93" s="218" t="s">
        <v>3194</v>
      </c>
      <c r="C93" s="218" t="s">
        <v>3087</v>
      </c>
      <c r="D93" s="322" t="s">
        <v>3195</v>
      </c>
      <c r="E93" s="263">
        <v>38139</v>
      </c>
      <c r="F93" s="323">
        <v>48</v>
      </c>
      <c r="G93" s="324"/>
      <c r="H93" s="275"/>
      <c r="I93" s="263"/>
      <c r="J93" s="334" t="s">
        <v>3032</v>
      </c>
      <c r="K93" s="328" t="s">
        <v>2131</v>
      </c>
      <c r="L93" s="329"/>
      <c r="M93" s="330"/>
      <c r="N93" s="331">
        <v>43029.84</v>
      </c>
      <c r="O93" s="332"/>
      <c r="P93" s="332">
        <v>13770</v>
      </c>
      <c r="Q93" s="279">
        <v>-67.9989514253365</v>
      </c>
      <c r="R93" s="339"/>
    </row>
    <row r="94" s="307" customFormat="1" ht="12.75" spans="1:18">
      <c r="A94" s="321">
        <v>80</v>
      </c>
      <c r="B94" s="218" t="s">
        <v>3196</v>
      </c>
      <c r="C94" s="218" t="s">
        <v>3087</v>
      </c>
      <c r="D94" s="322" t="s">
        <v>3195</v>
      </c>
      <c r="E94" s="263">
        <v>38139</v>
      </c>
      <c r="F94" s="323">
        <v>48</v>
      </c>
      <c r="G94" s="324"/>
      <c r="H94" s="275"/>
      <c r="I94" s="263"/>
      <c r="J94" s="334" t="s">
        <v>3032</v>
      </c>
      <c r="K94" s="328" t="s">
        <v>2131</v>
      </c>
      <c r="L94" s="329"/>
      <c r="M94" s="330"/>
      <c r="N94" s="331">
        <v>5667.84</v>
      </c>
      <c r="O94" s="332">
        <v>5667.84</v>
      </c>
      <c r="P94" s="332">
        <v>13770</v>
      </c>
      <c r="Q94" s="279" t="s">
        <v>517</v>
      </c>
      <c r="R94" s="339"/>
    </row>
    <row r="95" s="307" customFormat="1" ht="12.75" spans="1:18">
      <c r="A95" s="321">
        <v>81</v>
      </c>
      <c r="B95" s="218" t="s">
        <v>3197</v>
      </c>
      <c r="C95" s="218" t="s">
        <v>3087</v>
      </c>
      <c r="D95" s="322" t="s">
        <v>3198</v>
      </c>
      <c r="E95" s="263">
        <v>38139</v>
      </c>
      <c r="F95" s="323">
        <v>35</v>
      </c>
      <c r="G95" s="218"/>
      <c r="H95" s="275"/>
      <c r="I95" s="263"/>
      <c r="J95" s="262" t="s">
        <v>3032</v>
      </c>
      <c r="K95" s="328" t="s">
        <v>2131</v>
      </c>
      <c r="L95" s="329"/>
      <c r="M95" s="330"/>
      <c r="N95" s="331">
        <v>2158</v>
      </c>
      <c r="O95" s="332">
        <v>2158</v>
      </c>
      <c r="P95" s="332">
        <v>2632</v>
      </c>
      <c r="Q95" s="279" t="s">
        <v>517</v>
      </c>
      <c r="R95" s="339"/>
    </row>
    <row r="96" s="307" customFormat="1" ht="12.75" spans="1:18">
      <c r="A96" s="321">
        <v>82</v>
      </c>
      <c r="B96" s="218" t="s">
        <v>3199</v>
      </c>
      <c r="C96" s="218" t="s">
        <v>3030</v>
      </c>
      <c r="D96" s="322" t="s">
        <v>3200</v>
      </c>
      <c r="E96" s="263">
        <v>38139</v>
      </c>
      <c r="F96" s="323">
        <v>140</v>
      </c>
      <c r="G96" s="324"/>
      <c r="H96" s="275"/>
      <c r="I96" s="263"/>
      <c r="J96" s="334" t="s">
        <v>3032</v>
      </c>
      <c r="K96" s="328" t="s">
        <v>2131</v>
      </c>
      <c r="L96" s="329"/>
      <c r="M96" s="330"/>
      <c r="N96" s="331">
        <v>172437.48</v>
      </c>
      <c r="O96" s="332"/>
      <c r="P96" s="332">
        <v>94888</v>
      </c>
      <c r="Q96" s="279">
        <v>-44.9725198953267</v>
      </c>
      <c r="R96" s="339"/>
    </row>
    <row r="97" s="307" customFormat="1" ht="12.75" spans="1:18">
      <c r="A97" s="321">
        <v>83</v>
      </c>
      <c r="B97" s="218" t="s">
        <v>3106</v>
      </c>
      <c r="C97" s="218" t="s">
        <v>3030</v>
      </c>
      <c r="D97" s="322" t="s">
        <v>3201</v>
      </c>
      <c r="E97" s="263">
        <v>37438</v>
      </c>
      <c r="F97" s="323">
        <v>245</v>
      </c>
      <c r="G97" s="324"/>
      <c r="H97" s="275"/>
      <c r="I97" s="263"/>
      <c r="J97" s="334" t="s">
        <v>3032</v>
      </c>
      <c r="K97" s="328" t="s">
        <v>2131</v>
      </c>
      <c r="L97" s="329"/>
      <c r="M97" s="330"/>
      <c r="N97" s="331">
        <v>203984.95</v>
      </c>
      <c r="O97" s="332"/>
      <c r="P97" s="332">
        <v>154656</v>
      </c>
      <c r="Q97" s="279">
        <v>-24.1826419056896</v>
      </c>
      <c r="R97" s="339"/>
    </row>
    <row r="98" s="307" customFormat="1" ht="12.75" spans="1:18">
      <c r="A98" s="321">
        <v>84</v>
      </c>
      <c r="B98" s="218" t="s">
        <v>3202</v>
      </c>
      <c r="C98" s="218" t="s">
        <v>3030</v>
      </c>
      <c r="D98" s="322" t="s">
        <v>3203</v>
      </c>
      <c r="E98" s="263">
        <v>38139</v>
      </c>
      <c r="F98" s="323">
        <v>37</v>
      </c>
      <c r="G98" s="324"/>
      <c r="H98" s="275"/>
      <c r="I98" s="263"/>
      <c r="J98" s="334" t="s">
        <v>3032</v>
      </c>
      <c r="K98" s="328" t="s">
        <v>2131</v>
      </c>
      <c r="L98" s="329"/>
      <c r="M98" s="330"/>
      <c r="N98" s="331">
        <v>24764.88</v>
      </c>
      <c r="O98" s="332"/>
      <c r="P98" s="332">
        <v>10620</v>
      </c>
      <c r="Q98" s="279">
        <v>-57.1166910560439</v>
      </c>
      <c r="R98" s="339"/>
    </row>
    <row r="99" s="307" customFormat="1" ht="12.75" spans="1:18">
      <c r="A99" s="321">
        <v>85</v>
      </c>
      <c r="B99" s="218" t="s">
        <v>3204</v>
      </c>
      <c r="C99" s="218" t="s">
        <v>3030</v>
      </c>
      <c r="D99" s="322" t="s">
        <v>3205</v>
      </c>
      <c r="E99" s="263">
        <v>38139</v>
      </c>
      <c r="F99" s="323">
        <v>29.6</v>
      </c>
      <c r="G99" s="324"/>
      <c r="H99" s="275"/>
      <c r="I99" s="263"/>
      <c r="J99" s="334" t="s">
        <v>3032</v>
      </c>
      <c r="K99" s="328" t="s">
        <v>2131</v>
      </c>
      <c r="L99" s="329"/>
      <c r="M99" s="330"/>
      <c r="N99" s="331">
        <v>24764.88</v>
      </c>
      <c r="O99" s="332"/>
      <c r="P99" s="332">
        <v>23528</v>
      </c>
      <c r="Q99" s="279">
        <v>-4.99449220024487</v>
      </c>
      <c r="R99" s="339"/>
    </row>
    <row r="100" s="307" customFormat="1" ht="12.75" spans="1:18">
      <c r="A100" s="321">
        <v>86</v>
      </c>
      <c r="B100" s="218" t="s">
        <v>3206</v>
      </c>
      <c r="C100" s="218" t="s">
        <v>3087</v>
      </c>
      <c r="D100" s="322" t="s">
        <v>3207</v>
      </c>
      <c r="E100" s="263">
        <v>38139</v>
      </c>
      <c r="F100" s="323">
        <v>40</v>
      </c>
      <c r="G100" s="324"/>
      <c r="H100" s="275"/>
      <c r="I100" s="263"/>
      <c r="J100" s="334" t="s">
        <v>3032</v>
      </c>
      <c r="K100" s="328" t="s">
        <v>2131</v>
      </c>
      <c r="L100" s="329"/>
      <c r="M100" s="330"/>
      <c r="N100" s="331">
        <v>33724.6</v>
      </c>
      <c r="O100" s="332"/>
      <c r="P100" s="332">
        <v>11490</v>
      </c>
      <c r="Q100" s="279">
        <v>-65.9299146617009</v>
      </c>
      <c r="R100" s="339"/>
    </row>
    <row r="101" s="307" customFormat="1" ht="12.75" spans="1:18">
      <c r="A101" s="321">
        <v>87</v>
      </c>
      <c r="B101" s="218" t="s">
        <v>3208</v>
      </c>
      <c r="C101" s="218" t="s">
        <v>3039</v>
      </c>
      <c r="D101" s="322" t="s">
        <v>3209</v>
      </c>
      <c r="E101" s="263">
        <v>38139</v>
      </c>
      <c r="F101" s="323">
        <v>75.3</v>
      </c>
      <c r="G101" s="218"/>
      <c r="H101" s="275"/>
      <c r="I101" s="263"/>
      <c r="J101" s="262"/>
      <c r="K101" s="328" t="s">
        <v>3062</v>
      </c>
      <c r="L101" s="329"/>
      <c r="M101" s="330"/>
      <c r="N101" s="331">
        <v>16705.05</v>
      </c>
      <c r="O101" s="332"/>
      <c r="P101" s="332">
        <v>0</v>
      </c>
      <c r="Q101" s="279">
        <v>-100</v>
      </c>
      <c r="R101" s="341" t="s">
        <v>3210</v>
      </c>
    </row>
    <row r="102" s="307" customFormat="1" ht="12.75" spans="1:18">
      <c r="A102" s="321">
        <v>88</v>
      </c>
      <c r="B102" s="218" t="s">
        <v>3111</v>
      </c>
      <c r="C102" s="218" t="s">
        <v>3030</v>
      </c>
      <c r="D102" s="322">
        <v>0</v>
      </c>
      <c r="E102" s="263">
        <v>38169</v>
      </c>
      <c r="F102" s="323">
        <v>2554</v>
      </c>
      <c r="G102" s="324"/>
      <c r="H102" s="275"/>
      <c r="I102" s="263"/>
      <c r="J102" s="334" t="s">
        <v>3032</v>
      </c>
      <c r="K102" s="328" t="s">
        <v>2751</v>
      </c>
      <c r="L102" s="329"/>
      <c r="M102" s="330"/>
      <c r="N102" s="331">
        <v>2164387.3</v>
      </c>
      <c r="O102" s="332"/>
      <c r="P102" s="332">
        <v>0</v>
      </c>
      <c r="Q102" s="279">
        <v>-100</v>
      </c>
      <c r="R102" s="341" t="s">
        <v>2751</v>
      </c>
    </row>
    <row r="103" s="307" customFormat="1" ht="12.75" spans="1:18">
      <c r="A103" s="321">
        <v>89</v>
      </c>
      <c r="B103" s="218" t="s">
        <v>3111</v>
      </c>
      <c r="C103" s="218" t="s">
        <v>3087</v>
      </c>
      <c r="D103" s="322" t="s">
        <v>3211</v>
      </c>
      <c r="E103" s="263">
        <v>37834</v>
      </c>
      <c r="F103" s="323">
        <v>207</v>
      </c>
      <c r="G103" s="324"/>
      <c r="H103" s="275"/>
      <c r="I103" s="263"/>
      <c r="J103" s="334" t="s">
        <v>3032</v>
      </c>
      <c r="K103" s="328" t="s">
        <v>2131</v>
      </c>
      <c r="L103" s="329"/>
      <c r="M103" s="330"/>
      <c r="N103" s="331">
        <v>199342.08</v>
      </c>
      <c r="O103" s="332"/>
      <c r="P103" s="332">
        <v>130680</v>
      </c>
      <c r="Q103" s="279">
        <v>-34.4443481276005</v>
      </c>
      <c r="R103" s="339" t="s">
        <v>3212</v>
      </c>
    </row>
    <row r="104" s="307" customFormat="1" ht="12.75" spans="1:18">
      <c r="A104" s="321">
        <v>90</v>
      </c>
      <c r="B104" s="218" t="s">
        <v>3213</v>
      </c>
      <c r="C104" s="218" t="s">
        <v>3214</v>
      </c>
      <c r="D104" s="322" t="s">
        <v>3215</v>
      </c>
      <c r="E104" s="263">
        <v>39904</v>
      </c>
      <c r="F104" s="323">
        <v>30</v>
      </c>
      <c r="G104" s="218"/>
      <c r="H104" s="275"/>
      <c r="I104" s="263"/>
      <c r="J104" s="262" t="s">
        <v>3032</v>
      </c>
      <c r="K104" s="328" t="s">
        <v>3062</v>
      </c>
      <c r="L104" s="329"/>
      <c r="M104" s="330"/>
      <c r="N104" s="331">
        <v>9900</v>
      </c>
      <c r="O104" s="332"/>
      <c r="P104" s="332">
        <v>0</v>
      </c>
      <c r="Q104" s="279">
        <v>-100</v>
      </c>
      <c r="R104" s="341" t="s">
        <v>3095</v>
      </c>
    </row>
    <row r="105" s="307" customFormat="1" ht="12.75" spans="1:18">
      <c r="A105" s="321">
        <v>91</v>
      </c>
      <c r="B105" s="218" t="s">
        <v>3216</v>
      </c>
      <c r="C105" s="218" t="s">
        <v>3124</v>
      </c>
      <c r="D105" s="322" t="s">
        <v>3217</v>
      </c>
      <c r="E105" s="263">
        <v>38899</v>
      </c>
      <c r="F105" s="323">
        <v>90</v>
      </c>
      <c r="G105" s="218"/>
      <c r="H105" s="275"/>
      <c r="I105" s="263"/>
      <c r="J105" s="262" t="s">
        <v>3017</v>
      </c>
      <c r="K105" s="328" t="s">
        <v>3062</v>
      </c>
      <c r="L105" s="329"/>
      <c r="M105" s="330"/>
      <c r="N105" s="331">
        <v>9123.84</v>
      </c>
      <c r="O105" s="332"/>
      <c r="P105" s="332">
        <v>0</v>
      </c>
      <c r="Q105" s="279">
        <v>-100</v>
      </c>
      <c r="R105" s="341" t="s">
        <v>3120</v>
      </c>
    </row>
    <row r="106" s="307" customFormat="1" ht="12.75" spans="1:18">
      <c r="A106" s="321">
        <v>92</v>
      </c>
      <c r="B106" s="218" t="s">
        <v>3218</v>
      </c>
      <c r="C106" s="218" t="s">
        <v>3219</v>
      </c>
      <c r="D106" s="322" t="s">
        <v>3220</v>
      </c>
      <c r="E106" s="263">
        <v>37438</v>
      </c>
      <c r="F106" s="323">
        <v>10.5</v>
      </c>
      <c r="G106" s="218"/>
      <c r="H106" s="275"/>
      <c r="I106" s="263"/>
      <c r="J106" s="262" t="s">
        <v>3007</v>
      </c>
      <c r="K106" s="328" t="s">
        <v>2131</v>
      </c>
      <c r="L106" s="329"/>
      <c r="M106" s="330"/>
      <c r="N106" s="331">
        <v>2219.4</v>
      </c>
      <c r="O106" s="332"/>
      <c r="P106" s="332">
        <v>1320</v>
      </c>
      <c r="Q106" s="279">
        <v>-40.5244660719113</v>
      </c>
      <c r="R106" s="339"/>
    </row>
    <row r="107" s="307" customFormat="1" ht="12.75" spans="1:18">
      <c r="A107" s="321">
        <v>93</v>
      </c>
      <c r="B107" s="218" t="s">
        <v>3221</v>
      </c>
      <c r="C107" s="218" t="s">
        <v>3124</v>
      </c>
      <c r="D107" s="322" t="s">
        <v>3222</v>
      </c>
      <c r="E107" s="263">
        <v>37438</v>
      </c>
      <c r="F107" s="323">
        <v>74.25</v>
      </c>
      <c r="G107" s="218"/>
      <c r="H107" s="275"/>
      <c r="I107" s="263"/>
      <c r="J107" s="262" t="s">
        <v>3032</v>
      </c>
      <c r="K107" s="328" t="s">
        <v>3062</v>
      </c>
      <c r="L107" s="329"/>
      <c r="M107" s="330"/>
      <c r="N107" s="331">
        <v>25259.85</v>
      </c>
      <c r="O107" s="332"/>
      <c r="P107" s="332">
        <v>0</v>
      </c>
      <c r="Q107" s="279">
        <v>-100</v>
      </c>
      <c r="R107" s="341" t="s">
        <v>3140</v>
      </c>
    </row>
    <row r="108" s="307" customFormat="1" ht="12.75" spans="1:18">
      <c r="A108" s="321">
        <v>94</v>
      </c>
      <c r="B108" s="218" t="s">
        <v>3223</v>
      </c>
      <c r="C108" s="218" t="s">
        <v>3124</v>
      </c>
      <c r="D108" s="322" t="s">
        <v>3224</v>
      </c>
      <c r="E108" s="263">
        <v>37438</v>
      </c>
      <c r="F108" s="323">
        <v>27</v>
      </c>
      <c r="G108" s="218"/>
      <c r="H108" s="275"/>
      <c r="I108" s="263"/>
      <c r="J108" s="262" t="s">
        <v>3017</v>
      </c>
      <c r="K108" s="328" t="s">
        <v>2131</v>
      </c>
      <c r="L108" s="329"/>
      <c r="M108" s="330"/>
      <c r="N108" s="331">
        <v>2519.1</v>
      </c>
      <c r="O108" s="332"/>
      <c r="P108" s="332">
        <v>3440</v>
      </c>
      <c r="Q108" s="279">
        <v>36.5567067603509</v>
      </c>
      <c r="R108" s="339"/>
    </row>
    <row r="109" s="307" customFormat="1" ht="12.75" spans="1:18">
      <c r="A109" s="321">
        <v>95</v>
      </c>
      <c r="B109" s="218" t="s">
        <v>3225</v>
      </c>
      <c r="C109" s="218" t="s">
        <v>3124</v>
      </c>
      <c r="D109" s="322" t="s">
        <v>3217</v>
      </c>
      <c r="E109" s="263">
        <v>38139</v>
      </c>
      <c r="F109" s="323">
        <v>30</v>
      </c>
      <c r="G109" s="218"/>
      <c r="H109" s="275"/>
      <c r="I109" s="263"/>
      <c r="J109" s="262" t="s">
        <v>3017</v>
      </c>
      <c r="K109" s="328" t="s">
        <v>2147</v>
      </c>
      <c r="L109" s="329"/>
      <c r="M109" s="330"/>
      <c r="N109" s="331">
        <v>3065.04</v>
      </c>
      <c r="O109" s="332"/>
      <c r="P109" s="332">
        <v>4512</v>
      </c>
      <c r="Q109" s="279">
        <v>47.2085193015426</v>
      </c>
      <c r="R109" s="339"/>
    </row>
    <row r="110" s="307" customFormat="1" ht="12.75" spans="1:18">
      <c r="A110" s="321">
        <v>96</v>
      </c>
      <c r="B110" s="218" t="s">
        <v>3226</v>
      </c>
      <c r="C110" s="218" t="s">
        <v>3039</v>
      </c>
      <c r="D110" s="322" t="s">
        <v>3227</v>
      </c>
      <c r="E110" s="263">
        <v>39692</v>
      </c>
      <c r="F110" s="323">
        <v>83.25</v>
      </c>
      <c r="G110" s="218"/>
      <c r="H110" s="275"/>
      <c r="I110" s="263"/>
      <c r="J110" s="262" t="s">
        <v>3007</v>
      </c>
      <c r="K110" s="328" t="s">
        <v>3062</v>
      </c>
      <c r="L110" s="329"/>
      <c r="M110" s="330"/>
      <c r="N110" s="331">
        <v>21036.8</v>
      </c>
      <c r="O110" s="332"/>
      <c r="P110" s="332">
        <v>0</v>
      </c>
      <c r="Q110" s="279">
        <v>-100</v>
      </c>
      <c r="R110" s="341" t="s">
        <v>3063</v>
      </c>
    </row>
    <row r="111" s="307" customFormat="1" ht="12.75" spans="1:18">
      <c r="A111" s="321">
        <v>97</v>
      </c>
      <c r="B111" s="218" t="s">
        <v>3228</v>
      </c>
      <c r="C111" s="218" t="s">
        <v>3124</v>
      </c>
      <c r="D111" s="322" t="s">
        <v>3229</v>
      </c>
      <c r="E111" s="263">
        <v>39692</v>
      </c>
      <c r="F111" s="323">
        <v>800</v>
      </c>
      <c r="G111" s="218"/>
      <c r="H111" s="275"/>
      <c r="I111" s="263"/>
      <c r="J111" s="262" t="s">
        <v>3017</v>
      </c>
      <c r="K111" s="328" t="s">
        <v>2147</v>
      </c>
      <c r="L111" s="329"/>
      <c r="M111" s="330"/>
      <c r="N111" s="331">
        <v>33060</v>
      </c>
      <c r="O111" s="332"/>
      <c r="P111" s="332">
        <v>33733</v>
      </c>
      <c r="Q111" s="279">
        <v>2.0356926799758</v>
      </c>
      <c r="R111" s="339"/>
    </row>
    <row r="112" s="307" customFormat="1" ht="12.75" spans="1:18">
      <c r="A112" s="321">
        <v>98</v>
      </c>
      <c r="B112" s="218" t="s">
        <v>3230</v>
      </c>
      <c r="C112" s="218" t="s">
        <v>3231</v>
      </c>
      <c r="D112" s="322" t="s">
        <v>3232</v>
      </c>
      <c r="E112" s="263">
        <v>39692</v>
      </c>
      <c r="F112" s="323">
        <v>350</v>
      </c>
      <c r="G112" s="218"/>
      <c r="H112" s="275"/>
      <c r="I112" s="263"/>
      <c r="J112" s="262" t="s">
        <v>3032</v>
      </c>
      <c r="K112" s="328" t="s">
        <v>2131</v>
      </c>
      <c r="L112" s="329"/>
      <c r="M112" s="330"/>
      <c r="N112" s="331">
        <v>164851.2</v>
      </c>
      <c r="O112" s="332"/>
      <c r="P112" s="332">
        <v>113399</v>
      </c>
      <c r="Q112" s="279">
        <v>-31.2112984315552</v>
      </c>
      <c r="R112" s="339"/>
    </row>
    <row r="113" s="307" customFormat="1" ht="12.75" spans="1:18">
      <c r="A113" s="321">
        <v>99</v>
      </c>
      <c r="B113" s="218" t="s">
        <v>3233</v>
      </c>
      <c r="C113" s="218" t="s">
        <v>3124</v>
      </c>
      <c r="D113" s="322" t="s">
        <v>3234</v>
      </c>
      <c r="E113" s="263">
        <v>39630</v>
      </c>
      <c r="F113" s="323">
        <v>50</v>
      </c>
      <c r="G113" s="218"/>
      <c r="H113" s="275"/>
      <c r="I113" s="263"/>
      <c r="J113" s="262" t="s">
        <v>3017</v>
      </c>
      <c r="K113" s="328" t="s">
        <v>2147</v>
      </c>
      <c r="L113" s="329"/>
      <c r="M113" s="330"/>
      <c r="N113" s="331">
        <v>17049.6</v>
      </c>
      <c r="O113" s="332"/>
      <c r="P113" s="332">
        <v>9540</v>
      </c>
      <c r="Q113" s="279">
        <v>-44.0456081081081</v>
      </c>
      <c r="R113" s="339" t="s">
        <v>3235</v>
      </c>
    </row>
    <row r="114" s="307" customFormat="1" ht="12.75" spans="1:18">
      <c r="A114" s="321">
        <v>100</v>
      </c>
      <c r="B114" s="218" t="s">
        <v>3233</v>
      </c>
      <c r="C114" s="218" t="s">
        <v>3124</v>
      </c>
      <c r="D114" s="322" t="s">
        <v>3236</v>
      </c>
      <c r="E114" s="263">
        <v>37834</v>
      </c>
      <c r="F114" s="323">
        <v>721.5</v>
      </c>
      <c r="G114" s="218"/>
      <c r="H114" s="275"/>
      <c r="I114" s="263"/>
      <c r="J114" s="262" t="s">
        <v>3017</v>
      </c>
      <c r="K114" s="328" t="s">
        <v>2147</v>
      </c>
      <c r="L114" s="329"/>
      <c r="M114" s="330"/>
      <c r="N114" s="331">
        <v>49663.28</v>
      </c>
      <c r="O114" s="332"/>
      <c r="P114" s="332">
        <v>101200</v>
      </c>
      <c r="Q114" s="279">
        <v>103.77228406984</v>
      </c>
      <c r="R114" s="339"/>
    </row>
    <row r="115" s="307" customFormat="1" ht="12.75" spans="1:18">
      <c r="A115" s="321">
        <v>101</v>
      </c>
      <c r="B115" s="218" t="s">
        <v>3237</v>
      </c>
      <c r="C115" s="218"/>
      <c r="D115" s="322">
        <v>0</v>
      </c>
      <c r="E115" s="263">
        <v>39692</v>
      </c>
      <c r="F115" s="323">
        <v>180</v>
      </c>
      <c r="G115" s="218"/>
      <c r="H115" s="275"/>
      <c r="I115" s="263"/>
      <c r="J115" s="262" t="s">
        <v>3007</v>
      </c>
      <c r="K115" s="328" t="s">
        <v>2751</v>
      </c>
      <c r="L115" s="329"/>
      <c r="M115" s="330"/>
      <c r="N115" s="331">
        <v>45964.8</v>
      </c>
      <c r="O115" s="332"/>
      <c r="P115" s="332">
        <v>0</v>
      </c>
      <c r="Q115" s="279">
        <v>-100</v>
      </c>
      <c r="R115" s="341" t="s">
        <v>2751</v>
      </c>
    </row>
    <row r="116" s="307" customFormat="1" ht="12.75" spans="1:18">
      <c r="A116" s="321">
        <v>102</v>
      </c>
      <c r="B116" s="218" t="s">
        <v>3238</v>
      </c>
      <c r="C116" s="218" t="s">
        <v>3124</v>
      </c>
      <c r="D116" s="322" t="s">
        <v>3239</v>
      </c>
      <c r="E116" s="263">
        <v>38930</v>
      </c>
      <c r="F116" s="323">
        <v>276</v>
      </c>
      <c r="G116" s="218"/>
      <c r="H116" s="275"/>
      <c r="I116" s="263"/>
      <c r="J116" s="262" t="s">
        <v>3017</v>
      </c>
      <c r="K116" s="328" t="s">
        <v>3062</v>
      </c>
      <c r="L116" s="329"/>
      <c r="M116" s="330"/>
      <c r="N116" s="331">
        <v>108203.04</v>
      </c>
      <c r="O116" s="332"/>
      <c r="P116" s="332">
        <v>0</v>
      </c>
      <c r="Q116" s="279">
        <v>-100</v>
      </c>
      <c r="R116" s="341" t="s">
        <v>3105</v>
      </c>
    </row>
    <row r="117" s="307" customFormat="1" ht="12.75" spans="1:18">
      <c r="A117" s="321">
        <v>103</v>
      </c>
      <c r="B117" s="218" t="s">
        <v>3240</v>
      </c>
      <c r="C117" s="218" t="s">
        <v>3039</v>
      </c>
      <c r="D117" s="322" t="s">
        <v>3241</v>
      </c>
      <c r="E117" s="263">
        <v>39295</v>
      </c>
      <c r="F117" s="323">
        <v>66</v>
      </c>
      <c r="G117" s="218"/>
      <c r="H117" s="275"/>
      <c r="I117" s="263"/>
      <c r="J117" s="262" t="s">
        <v>3007</v>
      </c>
      <c r="K117" s="328" t="s">
        <v>3062</v>
      </c>
      <c r="L117" s="329"/>
      <c r="M117" s="330"/>
      <c r="N117" s="331">
        <v>682290</v>
      </c>
      <c r="O117" s="332"/>
      <c r="P117" s="332">
        <v>0</v>
      </c>
      <c r="Q117" s="279">
        <v>-100</v>
      </c>
      <c r="R117" s="341" t="s">
        <v>3062</v>
      </c>
    </row>
    <row r="118" s="307" customFormat="1" ht="12.75" spans="1:18">
      <c r="A118" s="321">
        <v>104</v>
      </c>
      <c r="B118" s="218" t="s">
        <v>3242</v>
      </c>
      <c r="C118" s="218" t="s">
        <v>3124</v>
      </c>
      <c r="D118" s="322" t="s">
        <v>3243</v>
      </c>
      <c r="E118" s="263">
        <v>39295</v>
      </c>
      <c r="F118" s="323">
        <v>10.56</v>
      </c>
      <c r="G118" s="218"/>
      <c r="H118" s="275"/>
      <c r="I118" s="263"/>
      <c r="J118" s="262" t="s">
        <v>3007</v>
      </c>
      <c r="K118" s="328" t="s">
        <v>3062</v>
      </c>
      <c r="L118" s="329"/>
      <c r="M118" s="330"/>
      <c r="N118" s="331">
        <v>16678.2</v>
      </c>
      <c r="O118" s="332"/>
      <c r="P118" s="332">
        <v>0</v>
      </c>
      <c r="Q118" s="279">
        <v>-100</v>
      </c>
      <c r="R118" s="341" t="s">
        <v>3095</v>
      </c>
    </row>
    <row r="119" s="307" customFormat="1" ht="12.75" spans="1:18">
      <c r="A119" s="321">
        <v>105</v>
      </c>
      <c r="B119" s="218" t="s">
        <v>3244</v>
      </c>
      <c r="C119" s="218" t="s">
        <v>3039</v>
      </c>
      <c r="D119" s="322" t="s">
        <v>3245</v>
      </c>
      <c r="E119" s="263">
        <v>39295</v>
      </c>
      <c r="F119" s="323">
        <v>17.6</v>
      </c>
      <c r="G119" s="218"/>
      <c r="H119" s="275"/>
      <c r="I119" s="263"/>
      <c r="J119" s="262" t="s">
        <v>3007</v>
      </c>
      <c r="K119" s="328" t="s">
        <v>3062</v>
      </c>
      <c r="L119" s="329"/>
      <c r="M119" s="330"/>
      <c r="N119" s="331">
        <v>6061</v>
      </c>
      <c r="O119" s="332"/>
      <c r="P119" s="332">
        <v>0</v>
      </c>
      <c r="Q119" s="279">
        <v>-100</v>
      </c>
      <c r="R119" s="341" t="s">
        <v>3095</v>
      </c>
    </row>
    <row r="120" s="307" customFormat="1" ht="12.75" spans="1:18">
      <c r="A120" s="321">
        <v>106</v>
      </c>
      <c r="B120" s="218" t="s">
        <v>3246</v>
      </c>
      <c r="C120" s="218" t="s">
        <v>3039</v>
      </c>
      <c r="D120" s="322" t="s">
        <v>3247</v>
      </c>
      <c r="E120" s="263">
        <v>39630</v>
      </c>
      <c r="F120" s="323">
        <v>270</v>
      </c>
      <c r="G120" s="218"/>
      <c r="H120" s="275"/>
      <c r="I120" s="263"/>
      <c r="J120" s="262" t="s">
        <v>3007</v>
      </c>
      <c r="K120" s="328" t="s">
        <v>3062</v>
      </c>
      <c r="L120" s="329"/>
      <c r="M120" s="330"/>
      <c r="N120" s="331">
        <v>4447.9</v>
      </c>
      <c r="O120" s="332"/>
      <c r="P120" s="332">
        <v>0</v>
      </c>
      <c r="Q120" s="279">
        <v>-100</v>
      </c>
      <c r="R120" s="341" t="s">
        <v>3095</v>
      </c>
    </row>
    <row r="121" s="307" customFormat="1" ht="12.75" spans="1:18">
      <c r="A121" s="321">
        <v>107</v>
      </c>
      <c r="B121" s="218" t="s">
        <v>3248</v>
      </c>
      <c r="C121" s="218" t="s">
        <v>3249</v>
      </c>
      <c r="D121" s="322" t="s">
        <v>3250</v>
      </c>
      <c r="E121" s="263">
        <v>41275</v>
      </c>
      <c r="F121" s="323">
        <v>25</v>
      </c>
      <c r="G121" s="218"/>
      <c r="H121" s="275"/>
      <c r="I121" s="263"/>
      <c r="J121" s="262" t="s">
        <v>1231</v>
      </c>
      <c r="K121" s="328" t="s">
        <v>2147</v>
      </c>
      <c r="L121" s="329"/>
      <c r="M121" s="330"/>
      <c r="N121" s="331">
        <v>32800</v>
      </c>
      <c r="O121" s="332"/>
      <c r="P121" s="332">
        <v>25232</v>
      </c>
      <c r="Q121" s="279">
        <v>-23.0731707317073</v>
      </c>
      <c r="R121" s="343"/>
    </row>
    <row r="122" s="307" customFormat="1" ht="12.75" spans="1:18">
      <c r="A122" s="321">
        <v>108</v>
      </c>
      <c r="B122" s="218" t="s">
        <v>3251</v>
      </c>
      <c r="C122" s="218" t="s">
        <v>3251</v>
      </c>
      <c r="D122" s="322"/>
      <c r="E122" s="263"/>
      <c r="F122" s="323"/>
      <c r="G122" s="218"/>
      <c r="H122" s="275"/>
      <c r="I122" s="263"/>
      <c r="J122" s="262"/>
      <c r="K122" s="342"/>
      <c r="L122" s="330"/>
      <c r="M122" s="330"/>
      <c r="N122" s="331">
        <v>31000</v>
      </c>
      <c r="O122" s="332"/>
      <c r="P122" s="332">
        <v>0</v>
      </c>
      <c r="Q122" s="279">
        <v>-100</v>
      </c>
      <c r="R122" s="343" t="s">
        <v>3252</v>
      </c>
    </row>
    <row r="123" s="307" customFormat="1" ht="12.75" spans="1:18">
      <c r="A123" s="321">
        <v>109</v>
      </c>
      <c r="B123" s="218" t="s">
        <v>3253</v>
      </c>
      <c r="C123" s="218" t="s">
        <v>3253</v>
      </c>
      <c r="D123" s="322"/>
      <c r="E123" s="263"/>
      <c r="F123" s="323"/>
      <c r="G123" s="218"/>
      <c r="H123" s="275"/>
      <c r="I123" s="263"/>
      <c r="J123" s="262"/>
      <c r="K123" s="342"/>
      <c r="L123" s="330"/>
      <c r="M123" s="330"/>
      <c r="N123" s="331">
        <v>320821</v>
      </c>
      <c r="O123" s="332"/>
      <c r="P123" s="332">
        <v>0</v>
      </c>
      <c r="Q123" s="279">
        <v>-100</v>
      </c>
      <c r="R123" s="343" t="s">
        <v>3252</v>
      </c>
    </row>
    <row r="124" s="307" customFormat="1" ht="12.75" spans="1:18">
      <c r="A124" s="321">
        <v>110</v>
      </c>
      <c r="B124" s="218" t="s">
        <v>3254</v>
      </c>
      <c r="C124" s="218" t="s">
        <v>3254</v>
      </c>
      <c r="D124" s="322"/>
      <c r="E124" s="263"/>
      <c r="F124" s="323"/>
      <c r="G124" s="218"/>
      <c r="H124" s="275"/>
      <c r="I124" s="263"/>
      <c r="J124" s="262"/>
      <c r="K124" s="342"/>
      <c r="L124" s="330"/>
      <c r="M124" s="330"/>
      <c r="N124" s="331">
        <v>629910</v>
      </c>
      <c r="O124" s="332"/>
      <c r="P124" s="332">
        <v>0</v>
      </c>
      <c r="Q124" s="279">
        <v>-100</v>
      </c>
      <c r="R124" s="343" t="s">
        <v>3252</v>
      </c>
    </row>
    <row r="125" s="307" customFormat="1" ht="12.75" spans="1:18">
      <c r="A125" s="321">
        <v>111</v>
      </c>
      <c r="B125" s="218" t="s">
        <v>3255</v>
      </c>
      <c r="C125" s="218" t="s">
        <v>3255</v>
      </c>
      <c r="D125" s="322"/>
      <c r="E125" s="263"/>
      <c r="F125" s="323"/>
      <c r="G125" s="218"/>
      <c r="H125" s="275"/>
      <c r="I125" s="263"/>
      <c r="J125" s="262"/>
      <c r="K125" s="342"/>
      <c r="L125" s="330"/>
      <c r="M125" s="330"/>
      <c r="N125" s="331">
        <v>233100</v>
      </c>
      <c r="O125" s="332"/>
      <c r="P125" s="332">
        <v>0</v>
      </c>
      <c r="Q125" s="279">
        <v>-100</v>
      </c>
      <c r="R125" s="343" t="s">
        <v>3252</v>
      </c>
    </row>
    <row r="126" s="307" customFormat="1" ht="12.75" spans="1:18">
      <c r="A126" s="321">
        <v>112</v>
      </c>
      <c r="B126" s="218" t="s">
        <v>3256</v>
      </c>
      <c r="C126" s="218" t="s">
        <v>3256</v>
      </c>
      <c r="D126" s="322"/>
      <c r="E126" s="263"/>
      <c r="F126" s="323"/>
      <c r="G126" s="218"/>
      <c r="H126" s="275"/>
      <c r="I126" s="263"/>
      <c r="J126" s="262"/>
      <c r="K126" s="342"/>
      <c r="L126" s="330"/>
      <c r="M126" s="330"/>
      <c r="N126" s="331">
        <v>293100</v>
      </c>
      <c r="O126" s="332"/>
      <c r="P126" s="332">
        <v>0</v>
      </c>
      <c r="Q126" s="279">
        <v>-100</v>
      </c>
      <c r="R126" s="343" t="s">
        <v>3252</v>
      </c>
    </row>
    <row r="127" s="307" customFormat="1" ht="12.75" spans="1:18">
      <c r="A127" s="321">
        <v>113</v>
      </c>
      <c r="B127" s="218" t="s">
        <v>3257</v>
      </c>
      <c r="C127" s="218" t="s">
        <v>3257</v>
      </c>
      <c r="D127" s="322"/>
      <c r="E127" s="263"/>
      <c r="F127" s="323"/>
      <c r="G127" s="218"/>
      <c r="H127" s="275"/>
      <c r="I127" s="263"/>
      <c r="J127" s="262"/>
      <c r="K127" s="342"/>
      <c r="L127" s="330"/>
      <c r="M127" s="330"/>
      <c r="N127" s="331">
        <v>28500</v>
      </c>
      <c r="O127" s="332"/>
      <c r="P127" s="332">
        <v>0</v>
      </c>
      <c r="Q127" s="279">
        <v>-100</v>
      </c>
      <c r="R127" s="343" t="s">
        <v>3252</v>
      </c>
    </row>
    <row r="128" s="307" customFormat="1" ht="12.75" spans="1:18">
      <c r="A128" s="321">
        <v>114</v>
      </c>
      <c r="B128" s="218" t="s">
        <v>3258</v>
      </c>
      <c r="C128" s="218" t="s">
        <v>3258</v>
      </c>
      <c r="D128" s="322"/>
      <c r="E128" s="263"/>
      <c r="F128" s="323"/>
      <c r="G128" s="218"/>
      <c r="H128" s="275"/>
      <c r="I128" s="263"/>
      <c r="J128" s="262"/>
      <c r="K128" s="342"/>
      <c r="L128" s="330"/>
      <c r="M128" s="330"/>
      <c r="N128" s="331">
        <v>132500</v>
      </c>
      <c r="O128" s="332"/>
      <c r="P128" s="332">
        <v>0</v>
      </c>
      <c r="Q128" s="279">
        <v>-100</v>
      </c>
      <c r="R128" s="343" t="s">
        <v>3252</v>
      </c>
    </row>
    <row r="129" s="307" customFormat="1" ht="12.75" spans="1:18">
      <c r="A129" s="321">
        <v>115</v>
      </c>
      <c r="B129" s="218" t="s">
        <v>3259</v>
      </c>
      <c r="C129" s="218" t="s">
        <v>3259</v>
      </c>
      <c r="D129" s="322"/>
      <c r="E129" s="263"/>
      <c r="F129" s="323"/>
      <c r="G129" s="218"/>
      <c r="H129" s="275"/>
      <c r="I129" s="263"/>
      <c r="J129" s="262"/>
      <c r="K129" s="342"/>
      <c r="L129" s="330"/>
      <c r="M129" s="330"/>
      <c r="N129" s="331">
        <v>163874</v>
      </c>
      <c r="O129" s="332"/>
      <c r="P129" s="332">
        <v>0</v>
      </c>
      <c r="Q129" s="279">
        <v>-100</v>
      </c>
      <c r="R129" s="343" t="s">
        <v>3252</v>
      </c>
    </row>
    <row r="130" s="307" customFormat="1" ht="12.75" spans="1:18">
      <c r="A130" s="321">
        <v>116</v>
      </c>
      <c r="B130" s="218" t="s">
        <v>3260</v>
      </c>
      <c r="C130" s="218" t="s">
        <v>3260</v>
      </c>
      <c r="D130" s="322"/>
      <c r="E130" s="263"/>
      <c r="F130" s="323"/>
      <c r="G130" s="218"/>
      <c r="H130" s="275"/>
      <c r="I130" s="263"/>
      <c r="J130" s="262"/>
      <c r="K130" s="342"/>
      <c r="L130" s="330"/>
      <c r="M130" s="330"/>
      <c r="N130" s="331">
        <v>61850</v>
      </c>
      <c r="O130" s="332"/>
      <c r="P130" s="332">
        <v>0</v>
      </c>
      <c r="Q130" s="279">
        <v>-100</v>
      </c>
      <c r="R130" s="343" t="s">
        <v>3252</v>
      </c>
    </row>
    <row r="131" s="307" customFormat="1" ht="12.75" spans="1:18">
      <c r="A131" s="321">
        <v>117</v>
      </c>
      <c r="B131" s="218" t="s">
        <v>3261</v>
      </c>
      <c r="C131" s="218" t="s">
        <v>3261</v>
      </c>
      <c r="D131" s="322"/>
      <c r="E131" s="263"/>
      <c r="F131" s="323"/>
      <c r="G131" s="218"/>
      <c r="H131" s="275"/>
      <c r="I131" s="263"/>
      <c r="J131" s="262"/>
      <c r="K131" s="342"/>
      <c r="L131" s="330"/>
      <c r="M131" s="330"/>
      <c r="N131" s="331">
        <v>123743</v>
      </c>
      <c r="O131" s="332"/>
      <c r="P131" s="332">
        <v>0</v>
      </c>
      <c r="Q131" s="279">
        <v>-100</v>
      </c>
      <c r="R131" s="343" t="s">
        <v>3252</v>
      </c>
    </row>
    <row r="132" s="307" customFormat="1" ht="12.75" spans="1:18">
      <c r="A132" s="321">
        <v>118</v>
      </c>
      <c r="B132" s="218" t="s">
        <v>3262</v>
      </c>
      <c r="C132" s="218" t="s">
        <v>3262</v>
      </c>
      <c r="D132" s="322"/>
      <c r="E132" s="263"/>
      <c r="F132" s="323"/>
      <c r="G132" s="218"/>
      <c r="H132" s="275"/>
      <c r="I132" s="263"/>
      <c r="J132" s="262"/>
      <c r="K132" s="342"/>
      <c r="L132" s="330"/>
      <c r="M132" s="330"/>
      <c r="N132" s="331">
        <v>98721</v>
      </c>
      <c r="O132" s="332"/>
      <c r="P132" s="332">
        <v>0</v>
      </c>
      <c r="Q132" s="279">
        <v>-100</v>
      </c>
      <c r="R132" s="343" t="s">
        <v>3252</v>
      </c>
    </row>
    <row r="133" s="307" customFormat="1" ht="12.75" spans="1:18">
      <c r="A133" s="321">
        <v>119</v>
      </c>
      <c r="B133" s="218" t="s">
        <v>3263</v>
      </c>
      <c r="C133" s="218" t="s">
        <v>3263</v>
      </c>
      <c r="D133" s="322"/>
      <c r="E133" s="263"/>
      <c r="F133" s="323"/>
      <c r="G133" s="218"/>
      <c r="H133" s="275"/>
      <c r="I133" s="263"/>
      <c r="J133" s="262"/>
      <c r="K133" s="342"/>
      <c r="L133" s="330"/>
      <c r="M133" s="330"/>
      <c r="N133" s="331">
        <v>849396</v>
      </c>
      <c r="O133" s="332"/>
      <c r="P133" s="332">
        <v>0</v>
      </c>
      <c r="Q133" s="279">
        <v>-100</v>
      </c>
      <c r="R133" s="343" t="s">
        <v>3252</v>
      </c>
    </row>
    <row r="134" s="307" customFormat="1" ht="12.75" spans="1:18">
      <c r="A134" s="321">
        <v>120</v>
      </c>
      <c r="B134" s="218" t="s">
        <v>3264</v>
      </c>
      <c r="C134" s="218" t="s">
        <v>3264</v>
      </c>
      <c r="D134" s="322"/>
      <c r="E134" s="263"/>
      <c r="F134" s="323"/>
      <c r="G134" s="218"/>
      <c r="H134" s="275"/>
      <c r="I134" s="263"/>
      <c r="J134" s="262"/>
      <c r="K134" s="342"/>
      <c r="L134" s="330"/>
      <c r="M134" s="330"/>
      <c r="N134" s="331">
        <v>722930</v>
      </c>
      <c r="O134" s="332"/>
      <c r="P134" s="332">
        <v>0</v>
      </c>
      <c r="Q134" s="279">
        <v>-100</v>
      </c>
      <c r="R134" s="343" t="s">
        <v>3252</v>
      </c>
    </row>
    <row r="135" s="307" customFormat="1" ht="12.75" spans="1:18">
      <c r="A135" s="321">
        <v>121</v>
      </c>
      <c r="B135" s="218" t="s">
        <v>3265</v>
      </c>
      <c r="C135" s="218" t="s">
        <v>3265</v>
      </c>
      <c r="D135" s="322"/>
      <c r="E135" s="263"/>
      <c r="F135" s="323"/>
      <c r="G135" s="218"/>
      <c r="H135" s="275"/>
      <c r="I135" s="263"/>
      <c r="J135" s="262"/>
      <c r="K135" s="342"/>
      <c r="L135" s="330"/>
      <c r="M135" s="330"/>
      <c r="N135" s="331">
        <v>261579</v>
      </c>
      <c r="O135" s="332"/>
      <c r="P135" s="332">
        <v>0</v>
      </c>
      <c r="Q135" s="279">
        <v>-100</v>
      </c>
      <c r="R135" s="343" t="s">
        <v>3252</v>
      </c>
    </row>
    <row r="136" s="307" customFormat="1" ht="12.75" spans="1:18">
      <c r="A136" s="321">
        <v>122</v>
      </c>
      <c r="B136" s="218" t="s">
        <v>2514</v>
      </c>
      <c r="C136" s="218" t="s">
        <v>2514</v>
      </c>
      <c r="D136" s="322"/>
      <c r="E136" s="263"/>
      <c r="F136" s="323"/>
      <c r="G136" s="218"/>
      <c r="H136" s="275"/>
      <c r="I136" s="263"/>
      <c r="J136" s="262"/>
      <c r="K136" s="342"/>
      <c r="L136" s="330"/>
      <c r="M136" s="330"/>
      <c r="N136" s="331">
        <v>9273</v>
      </c>
      <c r="O136" s="332"/>
      <c r="P136" s="332">
        <v>0</v>
      </c>
      <c r="Q136" s="279">
        <v>-100</v>
      </c>
      <c r="R136" s="343" t="s">
        <v>3252</v>
      </c>
    </row>
    <row r="137" s="307" customFormat="1" ht="12.75" spans="1:18">
      <c r="A137" s="321">
        <v>123</v>
      </c>
      <c r="B137" s="218" t="s">
        <v>3266</v>
      </c>
      <c r="C137" s="218" t="s">
        <v>3266</v>
      </c>
      <c r="D137" s="322"/>
      <c r="E137" s="263"/>
      <c r="F137" s="323"/>
      <c r="G137" s="218"/>
      <c r="H137" s="275"/>
      <c r="I137" s="263"/>
      <c r="J137" s="262"/>
      <c r="K137" s="342"/>
      <c r="L137" s="330"/>
      <c r="M137" s="330"/>
      <c r="N137" s="331">
        <v>731594</v>
      </c>
      <c r="O137" s="332"/>
      <c r="P137" s="332">
        <v>0</v>
      </c>
      <c r="Q137" s="279">
        <v>-100</v>
      </c>
      <c r="R137" s="343" t="s">
        <v>3252</v>
      </c>
    </row>
    <row r="138" s="307" customFormat="1" ht="12.75" spans="1:18">
      <c r="A138" s="321">
        <v>124</v>
      </c>
      <c r="B138" s="218" t="s">
        <v>3267</v>
      </c>
      <c r="C138" s="218" t="s">
        <v>3267</v>
      </c>
      <c r="D138" s="322"/>
      <c r="E138" s="263"/>
      <c r="F138" s="323"/>
      <c r="G138" s="218"/>
      <c r="H138" s="275"/>
      <c r="I138" s="263"/>
      <c r="J138" s="262"/>
      <c r="K138" s="342"/>
      <c r="L138" s="330"/>
      <c r="M138" s="330"/>
      <c r="N138" s="331">
        <v>4135875.93</v>
      </c>
      <c r="O138" s="332"/>
      <c r="P138" s="332">
        <v>0</v>
      </c>
      <c r="Q138" s="279">
        <v>-100</v>
      </c>
      <c r="R138" s="343" t="s">
        <v>3252</v>
      </c>
    </row>
    <row r="139" s="307" customFormat="1" ht="12.75" spans="1:18">
      <c r="A139" s="321">
        <v>125</v>
      </c>
      <c r="B139" s="218" t="s">
        <v>3268</v>
      </c>
      <c r="C139" s="218" t="s">
        <v>3268</v>
      </c>
      <c r="D139" s="322"/>
      <c r="E139" s="263"/>
      <c r="F139" s="323"/>
      <c r="G139" s="218"/>
      <c r="H139" s="275"/>
      <c r="I139" s="263"/>
      <c r="J139" s="262"/>
      <c r="K139" s="342"/>
      <c r="L139" s="330"/>
      <c r="M139" s="330"/>
      <c r="N139" s="331">
        <v>2611096.92</v>
      </c>
      <c r="O139" s="332">
        <v>2202896.92</v>
      </c>
      <c r="P139" s="332">
        <v>0</v>
      </c>
      <c r="Q139" s="279">
        <v>-100</v>
      </c>
      <c r="R139" s="343" t="s">
        <v>3252</v>
      </c>
    </row>
    <row r="140" s="307" customFormat="1" ht="12.75" spans="1:18">
      <c r="A140" s="321">
        <v>126</v>
      </c>
      <c r="B140" s="218" t="s">
        <v>3269</v>
      </c>
      <c r="C140" s="218" t="s">
        <v>3269</v>
      </c>
      <c r="D140" s="322"/>
      <c r="E140" s="263"/>
      <c r="F140" s="323"/>
      <c r="G140" s="218"/>
      <c r="H140" s="275"/>
      <c r="I140" s="263"/>
      <c r="J140" s="262"/>
      <c r="K140" s="342"/>
      <c r="L140" s="330"/>
      <c r="M140" s="330"/>
      <c r="N140" s="331">
        <v>1053295.12</v>
      </c>
      <c r="O140" s="332"/>
      <c r="P140" s="332">
        <v>0</v>
      </c>
      <c r="Q140" s="279">
        <v>-100</v>
      </c>
      <c r="R140" s="343" t="s">
        <v>3252</v>
      </c>
    </row>
    <row r="141" s="307" customFormat="1" ht="12.75" spans="1:18">
      <c r="A141" s="321">
        <v>127</v>
      </c>
      <c r="B141" s="218" t="s">
        <v>3270</v>
      </c>
      <c r="C141" s="218" t="s">
        <v>3270</v>
      </c>
      <c r="D141" s="322"/>
      <c r="E141" s="263"/>
      <c r="F141" s="323"/>
      <c r="G141" s="218"/>
      <c r="H141" s="275"/>
      <c r="I141" s="263"/>
      <c r="J141" s="262"/>
      <c r="K141" s="342"/>
      <c r="L141" s="330"/>
      <c r="M141" s="330"/>
      <c r="N141" s="331">
        <v>1011383.56</v>
      </c>
      <c r="O141" s="332">
        <v>1011383.56</v>
      </c>
      <c r="P141" s="332">
        <v>0</v>
      </c>
      <c r="Q141" s="279" t="s">
        <v>517</v>
      </c>
      <c r="R141" s="343" t="s">
        <v>3252</v>
      </c>
    </row>
    <row r="142" s="307" customFormat="1" ht="12.75" spans="1:18">
      <c r="A142" s="321">
        <v>128</v>
      </c>
      <c r="B142" s="218" t="s">
        <v>3271</v>
      </c>
      <c r="C142" s="218" t="s">
        <v>3271</v>
      </c>
      <c r="D142" s="322"/>
      <c r="E142" s="263"/>
      <c r="F142" s="323"/>
      <c r="G142" s="218"/>
      <c r="H142" s="275"/>
      <c r="I142" s="263"/>
      <c r="J142" s="262"/>
      <c r="K142" s="342"/>
      <c r="L142" s="330"/>
      <c r="M142" s="330"/>
      <c r="N142" s="331">
        <v>150000</v>
      </c>
      <c r="O142" s="332"/>
      <c r="P142" s="332">
        <v>0</v>
      </c>
      <c r="Q142" s="279">
        <v>-100</v>
      </c>
      <c r="R142" s="343" t="s">
        <v>3252</v>
      </c>
    </row>
    <row r="143" s="307" customFormat="1" ht="12.75" spans="1:18">
      <c r="A143" s="321">
        <v>129</v>
      </c>
      <c r="B143" s="218" t="s">
        <v>3272</v>
      </c>
      <c r="C143" s="218" t="s">
        <v>3272</v>
      </c>
      <c r="D143" s="322"/>
      <c r="E143" s="263"/>
      <c r="F143" s="323"/>
      <c r="G143" s="218"/>
      <c r="H143" s="275"/>
      <c r="I143" s="263"/>
      <c r="J143" s="262"/>
      <c r="K143" s="342"/>
      <c r="L143" s="330"/>
      <c r="M143" s="330"/>
      <c r="N143" s="331">
        <v>4788432</v>
      </c>
      <c r="O143" s="332"/>
      <c r="P143" s="332">
        <v>0</v>
      </c>
      <c r="Q143" s="279">
        <v>-100</v>
      </c>
      <c r="R143" s="343" t="s">
        <v>3252</v>
      </c>
    </row>
    <row r="144" s="307" customFormat="1" ht="12.75" spans="1:18">
      <c r="A144" s="321">
        <v>130</v>
      </c>
      <c r="B144" s="218" t="s">
        <v>3273</v>
      </c>
      <c r="C144" s="218" t="s">
        <v>3273</v>
      </c>
      <c r="D144" s="322"/>
      <c r="E144" s="263"/>
      <c r="F144" s="323"/>
      <c r="G144" s="218"/>
      <c r="H144" s="275"/>
      <c r="I144" s="263"/>
      <c r="J144" s="262"/>
      <c r="K144" s="342"/>
      <c r="L144" s="330"/>
      <c r="M144" s="330"/>
      <c r="N144" s="331">
        <v>2539724</v>
      </c>
      <c r="O144" s="332"/>
      <c r="P144" s="332">
        <v>0</v>
      </c>
      <c r="Q144" s="279">
        <v>-100</v>
      </c>
      <c r="R144" s="343" t="s">
        <v>3252</v>
      </c>
    </row>
    <row r="145" s="307" customFormat="1" ht="12.75" spans="1:18">
      <c r="A145" s="321">
        <v>131</v>
      </c>
      <c r="B145" s="218" t="s">
        <v>3274</v>
      </c>
      <c r="C145" s="218" t="s">
        <v>3274</v>
      </c>
      <c r="D145" s="322"/>
      <c r="E145" s="263"/>
      <c r="F145" s="323"/>
      <c r="G145" s="218"/>
      <c r="H145" s="275"/>
      <c r="I145" s="263"/>
      <c r="J145" s="262"/>
      <c r="K145" s="342"/>
      <c r="L145" s="330"/>
      <c r="M145" s="330"/>
      <c r="N145" s="331">
        <v>2122369</v>
      </c>
      <c r="O145" s="332"/>
      <c r="P145" s="332">
        <v>0</v>
      </c>
      <c r="Q145" s="279">
        <v>-100</v>
      </c>
      <c r="R145" s="343" t="s">
        <v>3252</v>
      </c>
    </row>
    <row r="146" s="307" customFormat="1" ht="12.75" spans="1:18">
      <c r="A146" s="321">
        <v>132</v>
      </c>
      <c r="B146" s="218" t="s">
        <v>3275</v>
      </c>
      <c r="C146" s="218" t="s">
        <v>3275</v>
      </c>
      <c r="D146" s="322"/>
      <c r="E146" s="263"/>
      <c r="F146" s="323"/>
      <c r="G146" s="218"/>
      <c r="H146" s="275"/>
      <c r="I146" s="263"/>
      <c r="J146" s="262"/>
      <c r="K146" s="342"/>
      <c r="L146" s="330"/>
      <c r="M146" s="330"/>
      <c r="N146" s="331">
        <v>81000</v>
      </c>
      <c r="O146" s="332"/>
      <c r="P146" s="332">
        <v>0</v>
      </c>
      <c r="Q146" s="279">
        <v>-100</v>
      </c>
      <c r="R146" s="343" t="s">
        <v>3252</v>
      </c>
    </row>
    <row r="147" s="307" customFormat="1" ht="12.75" spans="1:18">
      <c r="A147" s="321">
        <v>133</v>
      </c>
      <c r="B147" s="218" t="s">
        <v>3276</v>
      </c>
      <c r="C147" s="218" t="s">
        <v>3276</v>
      </c>
      <c r="D147" s="322"/>
      <c r="E147" s="263"/>
      <c r="F147" s="323"/>
      <c r="G147" s="218"/>
      <c r="H147" s="275"/>
      <c r="I147" s="263"/>
      <c r="J147" s="262"/>
      <c r="K147" s="342"/>
      <c r="L147" s="330"/>
      <c r="M147" s="330"/>
      <c r="N147" s="331">
        <v>547354.2</v>
      </c>
      <c r="O147" s="332"/>
      <c r="P147" s="332">
        <v>0</v>
      </c>
      <c r="Q147" s="279">
        <v>-100</v>
      </c>
      <c r="R147" s="343" t="s">
        <v>3252</v>
      </c>
    </row>
    <row r="148" s="307" customFormat="1" ht="12.75" spans="1:18">
      <c r="A148" s="321">
        <v>134</v>
      </c>
      <c r="B148" s="218" t="s">
        <v>3276</v>
      </c>
      <c r="C148" s="218" t="s">
        <v>3276</v>
      </c>
      <c r="D148" s="322"/>
      <c r="E148" s="263"/>
      <c r="F148" s="323"/>
      <c r="G148" s="218"/>
      <c r="H148" s="275"/>
      <c r="I148" s="263"/>
      <c r="J148" s="262"/>
      <c r="K148" s="342"/>
      <c r="L148" s="330"/>
      <c r="M148" s="330"/>
      <c r="N148" s="331">
        <v>1731889.8</v>
      </c>
      <c r="O148" s="332"/>
      <c r="P148" s="332">
        <v>0</v>
      </c>
      <c r="Q148" s="279">
        <v>-100</v>
      </c>
      <c r="R148" s="343" t="s">
        <v>3252</v>
      </c>
    </row>
    <row r="149" s="307" customFormat="1" ht="12.75" spans="1:18">
      <c r="A149" s="321">
        <v>135</v>
      </c>
      <c r="B149" s="218" t="s">
        <v>3277</v>
      </c>
      <c r="C149" s="218" t="s">
        <v>3277</v>
      </c>
      <c r="D149" s="322"/>
      <c r="E149" s="263"/>
      <c r="F149" s="323"/>
      <c r="G149" s="218"/>
      <c r="H149" s="275"/>
      <c r="I149" s="263"/>
      <c r="J149" s="262"/>
      <c r="K149" s="342"/>
      <c r="L149" s="330"/>
      <c r="M149" s="330"/>
      <c r="N149" s="331">
        <v>146168</v>
      </c>
      <c r="O149" s="332"/>
      <c r="P149" s="332">
        <v>0</v>
      </c>
      <c r="Q149" s="279">
        <v>-100</v>
      </c>
      <c r="R149" s="343" t="s">
        <v>3252</v>
      </c>
    </row>
    <row r="150" s="307" customFormat="1" ht="12.75" spans="1:18">
      <c r="A150" s="321">
        <v>136</v>
      </c>
      <c r="B150" s="218" t="s">
        <v>3278</v>
      </c>
      <c r="C150" s="218" t="s">
        <v>3278</v>
      </c>
      <c r="D150" s="322"/>
      <c r="E150" s="263"/>
      <c r="F150" s="323"/>
      <c r="G150" s="218"/>
      <c r="H150" s="275"/>
      <c r="I150" s="263"/>
      <c r="J150" s="262"/>
      <c r="K150" s="342"/>
      <c r="L150" s="330"/>
      <c r="M150" s="330"/>
      <c r="N150" s="331">
        <v>271124</v>
      </c>
      <c r="O150" s="332"/>
      <c r="P150" s="332">
        <v>0</v>
      </c>
      <c r="Q150" s="279">
        <v>-100</v>
      </c>
      <c r="R150" s="343" t="s">
        <v>3252</v>
      </c>
    </row>
    <row r="151" s="307" customFormat="1" ht="12.75" spans="1:18">
      <c r="A151" s="321">
        <v>137</v>
      </c>
      <c r="B151" s="218" t="s">
        <v>3279</v>
      </c>
      <c r="C151" s="218" t="s">
        <v>3279</v>
      </c>
      <c r="D151" s="322"/>
      <c r="E151" s="263"/>
      <c r="F151" s="323"/>
      <c r="G151" s="218"/>
      <c r="H151" s="275"/>
      <c r="I151" s="263"/>
      <c r="J151" s="262"/>
      <c r="K151" s="342"/>
      <c r="L151" s="330"/>
      <c r="M151" s="330"/>
      <c r="N151" s="331">
        <v>16000</v>
      </c>
      <c r="O151" s="332"/>
      <c r="P151" s="332">
        <v>0</v>
      </c>
      <c r="Q151" s="279">
        <v>-100</v>
      </c>
      <c r="R151" s="343" t="s">
        <v>3252</v>
      </c>
    </row>
    <row r="152" s="307" customFormat="1" ht="12.75" spans="1:18">
      <c r="A152" s="321">
        <v>138</v>
      </c>
      <c r="B152" s="218" t="s">
        <v>3280</v>
      </c>
      <c r="C152" s="218" t="s">
        <v>3280</v>
      </c>
      <c r="D152" s="322"/>
      <c r="E152" s="263"/>
      <c r="F152" s="323"/>
      <c r="G152" s="218"/>
      <c r="H152" s="275"/>
      <c r="I152" s="263"/>
      <c r="J152" s="262"/>
      <c r="K152" s="342"/>
      <c r="L152" s="330"/>
      <c r="M152" s="330"/>
      <c r="N152" s="331">
        <v>110700</v>
      </c>
      <c r="O152" s="332"/>
      <c r="P152" s="332">
        <v>0</v>
      </c>
      <c r="Q152" s="279">
        <v>-100</v>
      </c>
      <c r="R152" s="343" t="s">
        <v>3252</v>
      </c>
    </row>
    <row r="153" s="307" customFormat="1" ht="12.75" spans="1:18">
      <c r="A153" s="321">
        <v>139</v>
      </c>
      <c r="B153" s="218" t="s">
        <v>3281</v>
      </c>
      <c r="C153" s="218" t="s">
        <v>3281</v>
      </c>
      <c r="D153" s="322"/>
      <c r="E153" s="263"/>
      <c r="F153" s="323"/>
      <c r="G153" s="218"/>
      <c r="H153" s="275"/>
      <c r="I153" s="263"/>
      <c r="J153" s="262"/>
      <c r="K153" s="342"/>
      <c r="L153" s="330"/>
      <c r="M153" s="330"/>
      <c r="N153" s="331">
        <v>442800</v>
      </c>
      <c r="O153" s="332"/>
      <c r="P153" s="332">
        <v>0</v>
      </c>
      <c r="Q153" s="279">
        <v>-100</v>
      </c>
      <c r="R153" s="343" t="s">
        <v>3252</v>
      </c>
    </row>
    <row r="154" s="307" customFormat="1" ht="12.75" spans="1:18">
      <c r="A154" s="321">
        <v>140</v>
      </c>
      <c r="B154" s="218" t="s">
        <v>3282</v>
      </c>
      <c r="C154" s="218" t="s">
        <v>3282</v>
      </c>
      <c r="D154" s="322"/>
      <c r="E154" s="263"/>
      <c r="F154" s="323"/>
      <c r="G154" s="218"/>
      <c r="H154" s="275"/>
      <c r="I154" s="263"/>
      <c r="J154" s="262"/>
      <c r="K154" s="342"/>
      <c r="L154" s="330"/>
      <c r="M154" s="330"/>
      <c r="N154" s="331">
        <v>221400</v>
      </c>
      <c r="O154" s="332"/>
      <c r="P154" s="332">
        <v>0</v>
      </c>
      <c r="Q154" s="279">
        <v>-100</v>
      </c>
      <c r="R154" s="343" t="s">
        <v>3252</v>
      </c>
    </row>
    <row r="155" s="307" customFormat="1" ht="12.75" spans="1:18">
      <c r="A155" s="321">
        <v>141</v>
      </c>
      <c r="B155" s="218" t="s">
        <v>3283</v>
      </c>
      <c r="C155" s="218" t="s">
        <v>3283</v>
      </c>
      <c r="D155" s="322"/>
      <c r="E155" s="263"/>
      <c r="F155" s="323"/>
      <c r="G155" s="218"/>
      <c r="H155" s="275"/>
      <c r="I155" s="263"/>
      <c r="J155" s="262"/>
      <c r="K155" s="342"/>
      <c r="L155" s="330"/>
      <c r="M155" s="330"/>
      <c r="N155" s="331">
        <v>154980</v>
      </c>
      <c r="O155" s="332"/>
      <c r="P155" s="332">
        <v>0</v>
      </c>
      <c r="Q155" s="279">
        <v>-100</v>
      </c>
      <c r="R155" s="343" t="s">
        <v>3252</v>
      </c>
    </row>
    <row r="156" s="307" customFormat="1" ht="12.75" spans="1:18">
      <c r="A156" s="321">
        <v>142</v>
      </c>
      <c r="B156" s="218" t="s">
        <v>3284</v>
      </c>
      <c r="C156" s="218" t="s">
        <v>3284</v>
      </c>
      <c r="D156" s="322"/>
      <c r="E156" s="263"/>
      <c r="F156" s="323"/>
      <c r="G156" s="218"/>
      <c r="H156" s="275"/>
      <c r="I156" s="263"/>
      <c r="J156" s="262"/>
      <c r="K156" s="342"/>
      <c r="L156" s="330"/>
      <c r="M156" s="330"/>
      <c r="N156" s="331">
        <v>159899</v>
      </c>
      <c r="O156" s="332"/>
      <c r="P156" s="332">
        <v>0</v>
      </c>
      <c r="Q156" s="279">
        <v>-100</v>
      </c>
      <c r="R156" s="343" t="s">
        <v>3252</v>
      </c>
    </row>
    <row r="157" s="307" customFormat="1" ht="12.75" spans="1:18">
      <c r="A157" s="321">
        <v>143</v>
      </c>
      <c r="B157" s="218" t="s">
        <v>3285</v>
      </c>
      <c r="C157" s="218" t="s">
        <v>3285</v>
      </c>
      <c r="D157" s="322"/>
      <c r="E157" s="263"/>
      <c r="F157" s="323"/>
      <c r="G157" s="218"/>
      <c r="H157" s="275"/>
      <c r="I157" s="263"/>
      <c r="J157" s="262"/>
      <c r="K157" s="342"/>
      <c r="L157" s="330"/>
      <c r="M157" s="330"/>
      <c r="N157" s="331">
        <v>453212.12</v>
      </c>
      <c r="O157" s="332"/>
      <c r="P157" s="332">
        <v>0</v>
      </c>
      <c r="Q157" s="279">
        <v>-100</v>
      </c>
      <c r="R157" s="343" t="s">
        <v>3252</v>
      </c>
    </row>
    <row r="158" s="307" customFormat="1" ht="12.75" spans="1:18">
      <c r="A158" s="321">
        <v>144</v>
      </c>
      <c r="B158" s="218" t="s">
        <v>3286</v>
      </c>
      <c r="C158" s="218" t="s">
        <v>3286</v>
      </c>
      <c r="D158" s="322"/>
      <c r="E158" s="263"/>
      <c r="F158" s="323"/>
      <c r="G158" s="218"/>
      <c r="H158" s="275"/>
      <c r="I158" s="263"/>
      <c r="J158" s="262"/>
      <c r="K158" s="342"/>
      <c r="L158" s="330"/>
      <c r="M158" s="330"/>
      <c r="N158" s="331">
        <v>142427.47</v>
      </c>
      <c r="O158" s="332"/>
      <c r="P158" s="332">
        <v>0</v>
      </c>
      <c r="Q158" s="279">
        <v>-100</v>
      </c>
      <c r="R158" s="343" t="s">
        <v>3252</v>
      </c>
    </row>
    <row r="159" s="307" customFormat="1" ht="12.75" spans="1:18">
      <c r="A159" s="321">
        <v>145</v>
      </c>
      <c r="B159" s="218" t="s">
        <v>3287</v>
      </c>
      <c r="C159" s="218" t="s">
        <v>3287</v>
      </c>
      <c r="D159" s="322"/>
      <c r="E159" s="263"/>
      <c r="F159" s="323"/>
      <c r="G159" s="218"/>
      <c r="H159" s="275"/>
      <c r="I159" s="263"/>
      <c r="J159" s="262"/>
      <c r="K159" s="342"/>
      <c r="L159" s="330"/>
      <c r="M159" s="330"/>
      <c r="N159" s="331">
        <v>970764</v>
      </c>
      <c r="O159" s="332"/>
      <c r="P159" s="332">
        <v>0</v>
      </c>
      <c r="Q159" s="279">
        <v>-100</v>
      </c>
      <c r="R159" s="343" t="s">
        <v>3252</v>
      </c>
    </row>
    <row r="160" s="307" customFormat="1" ht="12.75" spans="1:18">
      <c r="A160" s="321">
        <v>146</v>
      </c>
      <c r="B160" s="218" t="s">
        <v>3288</v>
      </c>
      <c r="C160" s="218" t="s">
        <v>3288</v>
      </c>
      <c r="D160" s="322"/>
      <c r="E160" s="263"/>
      <c r="F160" s="323"/>
      <c r="G160" s="218"/>
      <c r="H160" s="275"/>
      <c r="I160" s="263"/>
      <c r="J160" s="262"/>
      <c r="K160" s="342"/>
      <c r="L160" s="330"/>
      <c r="M160" s="330"/>
      <c r="N160" s="331">
        <v>2167510</v>
      </c>
      <c r="O160" s="332"/>
      <c r="P160" s="332">
        <v>0</v>
      </c>
      <c r="Q160" s="279">
        <v>-100</v>
      </c>
      <c r="R160" s="343" t="s">
        <v>3252</v>
      </c>
    </row>
    <row r="161" s="307" customFormat="1" ht="12.75" spans="1:18">
      <c r="A161" s="321">
        <v>147</v>
      </c>
      <c r="B161" s="218" t="s">
        <v>3289</v>
      </c>
      <c r="C161" s="218" t="s">
        <v>3289</v>
      </c>
      <c r="D161" s="322"/>
      <c r="E161" s="263"/>
      <c r="F161" s="323"/>
      <c r="G161" s="218"/>
      <c r="H161" s="275"/>
      <c r="I161" s="263"/>
      <c r="J161" s="262"/>
      <c r="K161" s="342"/>
      <c r="L161" s="330"/>
      <c r="M161" s="330"/>
      <c r="N161" s="331">
        <v>912191.12</v>
      </c>
      <c r="O161" s="332"/>
      <c r="P161" s="332">
        <v>0</v>
      </c>
      <c r="Q161" s="279">
        <v>-100</v>
      </c>
      <c r="R161" s="343" t="s">
        <v>3252</v>
      </c>
    </row>
    <row r="162" s="307" customFormat="1" ht="12.75" spans="1:18">
      <c r="A162" s="321">
        <v>148</v>
      </c>
      <c r="B162" s="218" t="s">
        <v>3290</v>
      </c>
      <c r="C162" s="218" t="s">
        <v>3290</v>
      </c>
      <c r="D162" s="322"/>
      <c r="E162" s="263"/>
      <c r="F162" s="323"/>
      <c r="G162" s="218"/>
      <c r="H162" s="275"/>
      <c r="I162" s="263"/>
      <c r="J162" s="262"/>
      <c r="K162" s="342"/>
      <c r="L162" s="330"/>
      <c r="M162" s="330"/>
      <c r="N162" s="331">
        <v>161851.86</v>
      </c>
      <c r="O162" s="332"/>
      <c r="P162" s="332">
        <v>0</v>
      </c>
      <c r="Q162" s="279">
        <v>-100</v>
      </c>
      <c r="R162" s="343" t="s">
        <v>3252</v>
      </c>
    </row>
    <row r="163" s="307" customFormat="1" ht="12.75" spans="1:18">
      <c r="A163" s="321">
        <v>149</v>
      </c>
      <c r="B163" s="218" t="s">
        <v>3291</v>
      </c>
      <c r="C163" s="218" t="s">
        <v>3291</v>
      </c>
      <c r="D163" s="322"/>
      <c r="E163" s="263"/>
      <c r="F163" s="323"/>
      <c r="G163" s="218"/>
      <c r="H163" s="275"/>
      <c r="I163" s="263"/>
      <c r="J163" s="262"/>
      <c r="K163" s="342"/>
      <c r="L163" s="330"/>
      <c r="M163" s="330"/>
      <c r="N163" s="331">
        <v>1391925.98</v>
      </c>
      <c r="O163" s="332"/>
      <c r="P163" s="332">
        <v>0</v>
      </c>
      <c r="Q163" s="279">
        <v>-100</v>
      </c>
      <c r="R163" s="343" t="s">
        <v>3252</v>
      </c>
    </row>
    <row r="164" s="307" customFormat="1" ht="12.75" spans="1:18">
      <c r="A164" s="321">
        <v>150</v>
      </c>
      <c r="B164" s="218" t="s">
        <v>3292</v>
      </c>
      <c r="C164" s="218" t="s">
        <v>3292</v>
      </c>
      <c r="D164" s="322"/>
      <c r="E164" s="263"/>
      <c r="F164" s="323"/>
      <c r="G164" s="218"/>
      <c r="H164" s="275"/>
      <c r="I164" s="263"/>
      <c r="J164" s="262"/>
      <c r="K164" s="342"/>
      <c r="L164" s="330"/>
      <c r="M164" s="330"/>
      <c r="N164" s="331">
        <v>301266</v>
      </c>
      <c r="O164" s="332"/>
      <c r="P164" s="332">
        <v>0</v>
      </c>
      <c r="Q164" s="279">
        <v>-100</v>
      </c>
      <c r="R164" s="343" t="s">
        <v>3252</v>
      </c>
    </row>
    <row r="165" s="307" customFormat="1" ht="12.75" spans="1:18">
      <c r="A165" s="321">
        <v>151</v>
      </c>
      <c r="B165" s="218" t="s">
        <v>3293</v>
      </c>
      <c r="C165" s="218" t="s">
        <v>3293</v>
      </c>
      <c r="D165" s="322"/>
      <c r="E165" s="263"/>
      <c r="F165" s="323"/>
      <c r="G165" s="218"/>
      <c r="H165" s="275"/>
      <c r="I165" s="263"/>
      <c r="J165" s="262"/>
      <c r="K165" s="342"/>
      <c r="L165" s="330"/>
      <c r="M165" s="330"/>
      <c r="N165" s="331">
        <v>387342</v>
      </c>
      <c r="O165" s="332"/>
      <c r="P165" s="332">
        <v>0</v>
      </c>
      <c r="Q165" s="279">
        <v>-100</v>
      </c>
      <c r="R165" s="343" t="s">
        <v>3252</v>
      </c>
    </row>
    <row r="166" s="307" customFormat="1" ht="12.75" spans="1:18">
      <c r="A166" s="321">
        <v>152</v>
      </c>
      <c r="B166" s="218" t="s">
        <v>3294</v>
      </c>
      <c r="C166" s="218" t="s">
        <v>3294</v>
      </c>
      <c r="D166" s="322"/>
      <c r="E166" s="263"/>
      <c r="F166" s="323"/>
      <c r="G166" s="218"/>
      <c r="H166" s="275"/>
      <c r="I166" s="263"/>
      <c r="J166" s="262"/>
      <c r="K166" s="342"/>
      <c r="L166" s="330"/>
      <c r="M166" s="330"/>
      <c r="N166" s="331">
        <v>954738</v>
      </c>
      <c r="O166" s="332"/>
      <c r="P166" s="332">
        <v>0</v>
      </c>
      <c r="Q166" s="279">
        <v>-100</v>
      </c>
      <c r="R166" s="343" t="s">
        <v>3252</v>
      </c>
    </row>
    <row r="167" s="307" customFormat="1" ht="12.75" spans="1:18">
      <c r="A167" s="321">
        <v>153</v>
      </c>
      <c r="B167" s="218" t="s">
        <v>3295</v>
      </c>
      <c r="C167" s="218" t="s">
        <v>3295</v>
      </c>
      <c r="D167" s="322"/>
      <c r="E167" s="263"/>
      <c r="F167" s="323"/>
      <c r="G167" s="218"/>
      <c r="H167" s="275"/>
      <c r="I167" s="263"/>
      <c r="J167" s="262"/>
      <c r="K167" s="342"/>
      <c r="L167" s="330"/>
      <c r="M167" s="330"/>
      <c r="N167" s="331">
        <v>258228</v>
      </c>
      <c r="O167" s="332"/>
      <c r="P167" s="332">
        <v>0</v>
      </c>
      <c r="Q167" s="279">
        <v>-100</v>
      </c>
      <c r="R167" s="343" t="s">
        <v>3252</v>
      </c>
    </row>
    <row r="168" s="307" customFormat="1" ht="12.75" spans="1:18">
      <c r="A168" s="321">
        <v>154</v>
      </c>
      <c r="B168" s="218" t="s">
        <v>3296</v>
      </c>
      <c r="C168" s="218" t="s">
        <v>3296</v>
      </c>
      <c r="D168" s="322"/>
      <c r="E168" s="263"/>
      <c r="F168" s="323"/>
      <c r="G168" s="218"/>
      <c r="H168" s="275"/>
      <c r="I168" s="263"/>
      <c r="J168" s="262"/>
      <c r="K168" s="342"/>
      <c r="L168" s="330"/>
      <c r="M168" s="330"/>
      <c r="N168" s="331">
        <v>215190</v>
      </c>
      <c r="O168" s="332"/>
      <c r="P168" s="332">
        <v>0</v>
      </c>
      <c r="Q168" s="279">
        <v>-100</v>
      </c>
      <c r="R168" s="343" t="s">
        <v>3252</v>
      </c>
    </row>
    <row r="169" s="307" customFormat="1" ht="12.75" spans="1:18">
      <c r="A169" s="321">
        <v>155</v>
      </c>
      <c r="B169" s="218" t="s">
        <v>3297</v>
      </c>
      <c r="C169" s="218" t="s">
        <v>3297</v>
      </c>
      <c r="D169" s="322"/>
      <c r="E169" s="263"/>
      <c r="F169" s="323"/>
      <c r="G169" s="218"/>
      <c r="H169" s="275"/>
      <c r="I169" s="263"/>
      <c r="J169" s="262"/>
      <c r="K169" s="342"/>
      <c r="L169" s="330"/>
      <c r="M169" s="330"/>
      <c r="N169" s="331">
        <v>930648.18</v>
      </c>
      <c r="O169" s="332"/>
      <c r="P169" s="332">
        <v>0</v>
      </c>
      <c r="Q169" s="279">
        <v>-100</v>
      </c>
      <c r="R169" s="343" t="s">
        <v>3252</v>
      </c>
    </row>
    <row r="170" s="307" customFormat="1" ht="12.75" spans="1:18">
      <c r="A170" s="321">
        <v>156</v>
      </c>
      <c r="B170" s="218" t="s">
        <v>3298</v>
      </c>
      <c r="C170" s="218" t="s">
        <v>3298</v>
      </c>
      <c r="D170" s="322"/>
      <c r="E170" s="263"/>
      <c r="F170" s="323"/>
      <c r="G170" s="218"/>
      <c r="H170" s="275"/>
      <c r="I170" s="263"/>
      <c r="J170" s="262"/>
      <c r="K170" s="342"/>
      <c r="L170" s="330"/>
      <c r="M170" s="330"/>
      <c r="N170" s="331">
        <v>906192</v>
      </c>
      <c r="O170" s="332"/>
      <c r="P170" s="332">
        <v>0</v>
      </c>
      <c r="Q170" s="279">
        <v>-100</v>
      </c>
      <c r="R170" s="343" t="s">
        <v>3252</v>
      </c>
    </row>
    <row r="171" s="307" customFormat="1" ht="12.75" spans="1:18">
      <c r="A171" s="321">
        <v>157</v>
      </c>
      <c r="B171" s="218" t="s">
        <v>3299</v>
      </c>
      <c r="C171" s="218" t="s">
        <v>3299</v>
      </c>
      <c r="D171" s="322"/>
      <c r="E171" s="263"/>
      <c r="F171" s="323"/>
      <c r="G171" s="218"/>
      <c r="H171" s="275"/>
      <c r="I171" s="263"/>
      <c r="J171" s="262"/>
      <c r="K171" s="342"/>
      <c r="L171" s="330"/>
      <c r="M171" s="330"/>
      <c r="N171" s="331">
        <v>809259.29</v>
      </c>
      <c r="O171" s="332"/>
      <c r="P171" s="332">
        <v>0</v>
      </c>
      <c r="Q171" s="279">
        <v>-100</v>
      </c>
      <c r="R171" s="343" t="s">
        <v>3252</v>
      </c>
    </row>
    <row r="172" s="307" customFormat="1" ht="12.75" spans="1:18">
      <c r="A172" s="321">
        <v>158</v>
      </c>
      <c r="B172" s="218" t="s">
        <v>3300</v>
      </c>
      <c r="C172" s="218" t="s">
        <v>3300</v>
      </c>
      <c r="D172" s="322"/>
      <c r="E172" s="263"/>
      <c r="F172" s="323"/>
      <c r="G172" s="218"/>
      <c r="H172" s="275"/>
      <c r="I172" s="263"/>
      <c r="J172" s="262"/>
      <c r="K172" s="342"/>
      <c r="L172" s="330"/>
      <c r="M172" s="330"/>
      <c r="N172" s="331">
        <v>485555.57</v>
      </c>
      <c r="O172" s="332"/>
      <c r="P172" s="332">
        <v>0</v>
      </c>
      <c r="Q172" s="279">
        <v>-100</v>
      </c>
      <c r="R172" s="343" t="s">
        <v>3252</v>
      </c>
    </row>
    <row r="173" s="307" customFormat="1" ht="12.75" spans="1:18">
      <c r="A173" s="321">
        <v>159</v>
      </c>
      <c r="B173" s="218" t="s">
        <v>3301</v>
      </c>
      <c r="C173" s="218" t="s">
        <v>3301</v>
      </c>
      <c r="D173" s="322"/>
      <c r="E173" s="263"/>
      <c r="F173" s="323"/>
      <c r="G173" s="218"/>
      <c r="H173" s="275"/>
      <c r="I173" s="263"/>
      <c r="J173" s="262"/>
      <c r="K173" s="342"/>
      <c r="L173" s="330"/>
      <c r="M173" s="330"/>
      <c r="N173" s="331">
        <v>178037.04</v>
      </c>
      <c r="O173" s="332"/>
      <c r="P173" s="332">
        <v>0</v>
      </c>
      <c r="Q173" s="279">
        <v>-100</v>
      </c>
      <c r="R173" s="343" t="s">
        <v>3252</v>
      </c>
    </row>
    <row r="174" s="307" customFormat="1" ht="12.75" spans="1:18">
      <c r="A174" s="321">
        <v>160</v>
      </c>
      <c r="B174" s="218" t="s">
        <v>3302</v>
      </c>
      <c r="C174" s="218" t="s">
        <v>3302</v>
      </c>
      <c r="D174" s="322"/>
      <c r="E174" s="263"/>
      <c r="F174" s="323"/>
      <c r="G174" s="218"/>
      <c r="H174" s="275"/>
      <c r="I174" s="263"/>
      <c r="J174" s="262"/>
      <c r="K174" s="342"/>
      <c r="L174" s="330"/>
      <c r="M174" s="330"/>
      <c r="N174" s="331">
        <v>194222.23</v>
      </c>
      <c r="O174" s="332"/>
      <c r="P174" s="332">
        <v>0</v>
      </c>
      <c r="Q174" s="279">
        <v>-100</v>
      </c>
      <c r="R174" s="343" t="s">
        <v>3252</v>
      </c>
    </row>
    <row r="175" s="307" customFormat="1" ht="12.75" spans="1:18">
      <c r="A175" s="321">
        <v>161</v>
      </c>
      <c r="B175" s="218" t="s">
        <v>3303</v>
      </c>
      <c r="C175" s="218" t="s">
        <v>3303</v>
      </c>
      <c r="D175" s="322"/>
      <c r="E175" s="263"/>
      <c r="F175" s="323"/>
      <c r="G175" s="218"/>
      <c r="H175" s="275"/>
      <c r="I175" s="263"/>
      <c r="J175" s="262"/>
      <c r="K175" s="342"/>
      <c r="L175" s="330"/>
      <c r="M175" s="330"/>
      <c r="N175" s="331">
        <v>186129.64</v>
      </c>
      <c r="O175" s="332"/>
      <c r="P175" s="332">
        <v>0</v>
      </c>
      <c r="Q175" s="279">
        <v>-100</v>
      </c>
      <c r="R175" s="343" t="s">
        <v>3252</v>
      </c>
    </row>
    <row r="176" s="307" customFormat="1" ht="12.75" spans="1:18">
      <c r="A176" s="321">
        <v>162</v>
      </c>
      <c r="B176" s="218" t="s">
        <v>3304</v>
      </c>
      <c r="C176" s="218" t="s">
        <v>3304</v>
      </c>
      <c r="D176" s="322"/>
      <c r="E176" s="263"/>
      <c r="F176" s="323"/>
      <c r="G176" s="218"/>
      <c r="H176" s="275"/>
      <c r="I176" s="263"/>
      <c r="J176" s="262"/>
      <c r="K176" s="342"/>
      <c r="L176" s="330"/>
      <c r="M176" s="330"/>
      <c r="N176" s="331">
        <v>9441181</v>
      </c>
      <c r="O176" s="332"/>
      <c r="P176" s="332">
        <v>0</v>
      </c>
      <c r="Q176" s="279">
        <v>-100</v>
      </c>
      <c r="R176" s="343" t="s">
        <v>3252</v>
      </c>
    </row>
    <row r="177" s="307" customFormat="1" ht="12.75" spans="1:18">
      <c r="A177" s="321">
        <v>163</v>
      </c>
      <c r="B177" s="218" t="s">
        <v>3305</v>
      </c>
      <c r="C177" s="218" t="s">
        <v>3305</v>
      </c>
      <c r="D177" s="322"/>
      <c r="E177" s="263"/>
      <c r="F177" s="323"/>
      <c r="G177" s="218"/>
      <c r="H177" s="275"/>
      <c r="I177" s="263"/>
      <c r="J177" s="262"/>
      <c r="K177" s="342"/>
      <c r="L177" s="330"/>
      <c r="M177" s="330"/>
      <c r="N177" s="331">
        <v>306375</v>
      </c>
      <c r="O177" s="332"/>
      <c r="P177" s="332">
        <v>0</v>
      </c>
      <c r="Q177" s="279">
        <v>-100</v>
      </c>
      <c r="R177" s="343" t="s">
        <v>3252</v>
      </c>
    </row>
    <row r="178" s="307" customFormat="1" ht="12.75" spans="1:18">
      <c r="A178" s="321">
        <v>164</v>
      </c>
      <c r="B178" s="218" t="s">
        <v>3306</v>
      </c>
      <c r="C178" s="218" t="s">
        <v>3306</v>
      </c>
      <c r="D178" s="322"/>
      <c r="E178" s="263"/>
      <c r="F178" s="323"/>
      <c r="G178" s="218"/>
      <c r="H178" s="275"/>
      <c r="I178" s="263"/>
      <c r="J178" s="262"/>
      <c r="K178" s="342"/>
      <c r="L178" s="330"/>
      <c r="M178" s="330"/>
      <c r="N178" s="331">
        <v>45000</v>
      </c>
      <c r="O178" s="332"/>
      <c r="P178" s="332">
        <v>0</v>
      </c>
      <c r="Q178" s="279">
        <v>-100</v>
      </c>
      <c r="R178" s="343" t="s">
        <v>3252</v>
      </c>
    </row>
    <row r="179" s="307" customFormat="1" ht="12.75" spans="1:18">
      <c r="A179" s="321">
        <v>165</v>
      </c>
      <c r="B179" s="218" t="s">
        <v>3307</v>
      </c>
      <c r="C179" s="218" t="s">
        <v>3307</v>
      </c>
      <c r="D179" s="322"/>
      <c r="E179" s="263"/>
      <c r="F179" s="323"/>
      <c r="G179" s="218"/>
      <c r="H179" s="275"/>
      <c r="I179" s="263"/>
      <c r="J179" s="262"/>
      <c r="K179" s="342"/>
      <c r="L179" s="330"/>
      <c r="M179" s="330"/>
      <c r="N179" s="331">
        <v>524160</v>
      </c>
      <c r="O179" s="332"/>
      <c r="P179" s="332">
        <v>0</v>
      </c>
      <c r="Q179" s="279">
        <v>-100</v>
      </c>
      <c r="R179" s="343" t="s">
        <v>3252</v>
      </c>
    </row>
    <row r="180" s="307" customFormat="1" ht="12.75" spans="1:18">
      <c r="A180" s="321">
        <v>166</v>
      </c>
      <c r="B180" s="218" t="s">
        <v>3308</v>
      </c>
      <c r="C180" s="218" t="s">
        <v>3308</v>
      </c>
      <c r="D180" s="322"/>
      <c r="E180" s="263"/>
      <c r="F180" s="323"/>
      <c r="G180" s="218"/>
      <c r="H180" s="275"/>
      <c r="I180" s="263"/>
      <c r="J180" s="262"/>
      <c r="K180" s="342"/>
      <c r="L180" s="330"/>
      <c r="M180" s="330"/>
      <c r="N180" s="331">
        <v>524160</v>
      </c>
      <c r="O180" s="332"/>
      <c r="P180" s="332">
        <v>0</v>
      </c>
      <c r="Q180" s="279">
        <v>-100</v>
      </c>
      <c r="R180" s="343" t="s">
        <v>3252</v>
      </c>
    </row>
    <row r="181" s="307" customFormat="1" ht="12.75" spans="1:18">
      <c r="A181" s="321">
        <v>167</v>
      </c>
      <c r="B181" s="218" t="s">
        <v>3309</v>
      </c>
      <c r="C181" s="218" t="s">
        <v>3309</v>
      </c>
      <c r="D181" s="322"/>
      <c r="E181" s="263"/>
      <c r="F181" s="323"/>
      <c r="G181" s="218"/>
      <c r="H181" s="275"/>
      <c r="I181" s="263"/>
      <c r="J181" s="262"/>
      <c r="K181" s="342"/>
      <c r="L181" s="330"/>
      <c r="M181" s="330"/>
      <c r="N181" s="331">
        <v>524160</v>
      </c>
      <c r="O181" s="332"/>
      <c r="P181" s="332">
        <v>0</v>
      </c>
      <c r="Q181" s="279">
        <v>-100</v>
      </c>
      <c r="R181" s="343" t="s">
        <v>3252</v>
      </c>
    </row>
    <row r="182" s="307" customFormat="1" ht="12.75" spans="1:18">
      <c r="A182" s="321">
        <v>168</v>
      </c>
      <c r="B182" s="218" t="s">
        <v>3310</v>
      </c>
      <c r="C182" s="218" t="s">
        <v>3310</v>
      </c>
      <c r="D182" s="322"/>
      <c r="E182" s="263"/>
      <c r="F182" s="323"/>
      <c r="G182" s="218"/>
      <c r="H182" s="275"/>
      <c r="I182" s="263"/>
      <c r="J182" s="262"/>
      <c r="K182" s="342"/>
      <c r="L182" s="330"/>
      <c r="M182" s="330"/>
      <c r="N182" s="331">
        <v>50000</v>
      </c>
      <c r="O182" s="332"/>
      <c r="P182" s="332">
        <v>0</v>
      </c>
      <c r="Q182" s="279">
        <v>-100</v>
      </c>
      <c r="R182" s="343" t="s">
        <v>3252</v>
      </c>
    </row>
    <row r="183" s="307" customFormat="1" ht="12.75" spans="1:18">
      <c r="A183" s="321">
        <v>169</v>
      </c>
      <c r="B183" s="218" t="s">
        <v>3311</v>
      </c>
      <c r="C183" s="218" t="s">
        <v>3311</v>
      </c>
      <c r="D183" s="322"/>
      <c r="E183" s="263"/>
      <c r="F183" s="323"/>
      <c r="G183" s="218"/>
      <c r="H183" s="275"/>
      <c r="I183" s="263"/>
      <c r="J183" s="262"/>
      <c r="K183" s="342"/>
      <c r="L183" s="330"/>
      <c r="M183" s="330"/>
      <c r="N183" s="331">
        <v>88509.58</v>
      </c>
      <c r="O183" s="332"/>
      <c r="P183" s="332">
        <v>0</v>
      </c>
      <c r="Q183" s="279">
        <v>-100</v>
      </c>
      <c r="R183" s="343" t="s">
        <v>3252</v>
      </c>
    </row>
    <row r="184" s="307" customFormat="1" ht="12.75" spans="1:18">
      <c r="A184" s="321">
        <v>170</v>
      </c>
      <c r="B184" s="218" t="s">
        <v>3312</v>
      </c>
      <c r="C184" s="218"/>
      <c r="D184" s="322"/>
      <c r="E184" s="263"/>
      <c r="F184" s="323"/>
      <c r="G184" s="218"/>
      <c r="H184" s="275"/>
      <c r="I184" s="263"/>
      <c r="J184" s="262"/>
      <c r="K184" s="342"/>
      <c r="L184" s="330"/>
      <c r="M184" s="330"/>
      <c r="N184" s="332">
        <v>563940</v>
      </c>
      <c r="O184" s="332"/>
      <c r="P184" s="332">
        <v>0</v>
      </c>
      <c r="Q184" s="279">
        <v>-100</v>
      </c>
      <c r="R184" s="345" t="s">
        <v>3313</v>
      </c>
    </row>
    <row r="185" spans="1:18">
      <c r="A185" s="321">
        <v>171</v>
      </c>
      <c r="B185" s="324" t="s">
        <v>3314</v>
      </c>
      <c r="C185" s="285"/>
      <c r="D185" s="284"/>
      <c r="E185" s="294">
        <v>43830</v>
      </c>
      <c r="F185" s="323"/>
      <c r="G185" s="285"/>
      <c r="H185" s="344"/>
      <c r="I185" s="263"/>
      <c r="J185" s="293"/>
      <c r="K185" s="285"/>
      <c r="L185" s="285"/>
      <c r="M185" s="285"/>
      <c r="N185" s="296"/>
      <c r="O185" s="296">
        <v>39014153.89</v>
      </c>
      <c r="P185" s="296"/>
      <c r="Q185" s="279">
        <v>-100</v>
      </c>
      <c r="R185" s="285"/>
    </row>
    <row r="186" spans="1:18">
      <c r="A186" s="321">
        <v>172</v>
      </c>
      <c r="B186" s="218" t="s">
        <v>3315</v>
      </c>
      <c r="C186" s="285"/>
      <c r="D186" s="284"/>
      <c r="E186" s="263">
        <v>42767</v>
      </c>
      <c r="F186" s="323"/>
      <c r="G186" s="285"/>
      <c r="H186" s="344"/>
      <c r="I186" s="263"/>
      <c r="J186" s="293"/>
      <c r="K186" s="285"/>
      <c r="L186" s="285"/>
      <c r="M186" s="285"/>
      <c r="N186" s="332">
        <v>34459289.74</v>
      </c>
      <c r="O186" s="296"/>
      <c r="P186" s="296"/>
      <c r="Q186" s="279"/>
      <c r="R186" s="346" t="s">
        <v>3316</v>
      </c>
    </row>
    <row r="187" spans="1:18">
      <c r="A187" s="321">
        <v>173</v>
      </c>
      <c r="B187" s="218" t="s">
        <v>3317</v>
      </c>
      <c r="C187" s="285"/>
      <c r="D187" s="284"/>
      <c r="E187" s="263">
        <v>42125</v>
      </c>
      <c r="F187" s="323"/>
      <c r="G187" s="285"/>
      <c r="H187" s="344"/>
      <c r="I187" s="263"/>
      <c r="J187" s="293"/>
      <c r="K187" s="285"/>
      <c r="L187" s="285"/>
      <c r="M187" s="285"/>
      <c r="N187" s="332">
        <v>2029102.91</v>
      </c>
      <c r="O187" s="296"/>
      <c r="P187" s="296"/>
      <c r="Q187" s="279"/>
      <c r="R187" s="285"/>
    </row>
    <row r="188" spans="1:18">
      <c r="A188" s="321">
        <v>174</v>
      </c>
      <c r="B188" s="218" t="s">
        <v>3318</v>
      </c>
      <c r="C188" s="285"/>
      <c r="D188" s="284"/>
      <c r="E188" s="263">
        <v>42370</v>
      </c>
      <c r="F188" s="323"/>
      <c r="G188" s="285"/>
      <c r="H188" s="344"/>
      <c r="I188" s="263"/>
      <c r="J188" s="293"/>
      <c r="K188" s="285"/>
      <c r="L188" s="285"/>
      <c r="M188" s="285"/>
      <c r="N188" s="332">
        <v>1283175.54</v>
      </c>
      <c r="O188" s="296"/>
      <c r="P188" s="296"/>
      <c r="Q188" s="279"/>
      <c r="R188" s="285"/>
    </row>
    <row r="189" spans="1:18">
      <c r="A189" s="321">
        <v>175</v>
      </c>
      <c r="B189" s="218" t="s">
        <v>3319</v>
      </c>
      <c r="C189" s="285"/>
      <c r="D189" s="284"/>
      <c r="E189" s="263">
        <v>42705</v>
      </c>
      <c r="F189" s="323"/>
      <c r="G189" s="285"/>
      <c r="H189" s="344"/>
      <c r="I189" s="263"/>
      <c r="J189" s="293"/>
      <c r="K189" s="285"/>
      <c r="L189" s="285"/>
      <c r="M189" s="285"/>
      <c r="N189" s="332">
        <v>10062612.9</v>
      </c>
      <c r="O189" s="296"/>
      <c r="P189" s="296"/>
      <c r="Q189" s="279"/>
      <c r="R189" s="285"/>
    </row>
    <row r="190" spans="1:18">
      <c r="A190" s="321">
        <v>176</v>
      </c>
      <c r="B190" s="218" t="s">
        <v>3320</v>
      </c>
      <c r="C190" s="285"/>
      <c r="D190" s="284"/>
      <c r="E190" s="263">
        <v>42948</v>
      </c>
      <c r="F190" s="323"/>
      <c r="G190" s="285"/>
      <c r="H190" s="344"/>
      <c r="I190" s="263"/>
      <c r="J190" s="293"/>
      <c r="K190" s="285"/>
      <c r="L190" s="285"/>
      <c r="M190" s="285"/>
      <c r="N190" s="332">
        <v>1275170.04</v>
      </c>
      <c r="O190" s="296"/>
      <c r="P190" s="296"/>
      <c r="Q190" s="279"/>
      <c r="R190" s="285"/>
    </row>
    <row r="191" spans="1:18">
      <c r="A191" s="321">
        <v>177</v>
      </c>
      <c r="B191" s="218" t="s">
        <v>3321</v>
      </c>
      <c r="C191" s="285"/>
      <c r="D191" s="284"/>
      <c r="E191" s="263">
        <v>42339</v>
      </c>
      <c r="F191" s="323"/>
      <c r="G191" s="285"/>
      <c r="H191" s="344"/>
      <c r="I191" s="263"/>
      <c r="J191" s="293"/>
      <c r="K191" s="285"/>
      <c r="L191" s="285"/>
      <c r="M191" s="285"/>
      <c r="N191" s="332">
        <v>27206.22</v>
      </c>
      <c r="O191" s="296"/>
      <c r="P191" s="296"/>
      <c r="Q191" s="279"/>
      <c r="R191" s="285"/>
    </row>
    <row r="192" spans="1:18">
      <c r="A192" s="321">
        <v>178</v>
      </c>
      <c r="B192" s="218" t="s">
        <v>3322</v>
      </c>
      <c r="C192" s="285"/>
      <c r="D192" s="284"/>
      <c r="E192" s="263">
        <v>42339</v>
      </c>
      <c r="F192" s="323"/>
      <c r="G192" s="285"/>
      <c r="H192" s="344"/>
      <c r="I192" s="263"/>
      <c r="J192" s="293"/>
      <c r="K192" s="285"/>
      <c r="L192" s="285"/>
      <c r="M192" s="285"/>
      <c r="N192" s="332">
        <v>426274.5</v>
      </c>
      <c r="O192" s="296"/>
      <c r="P192" s="296"/>
      <c r="Q192" s="279"/>
      <c r="R192" s="285"/>
    </row>
    <row r="193" spans="1:18">
      <c r="A193" s="321">
        <v>179</v>
      </c>
      <c r="B193" s="218" t="s">
        <v>3323</v>
      </c>
      <c r="C193" s="285"/>
      <c r="D193" s="284"/>
      <c r="E193" s="263">
        <v>41244</v>
      </c>
      <c r="F193" s="323"/>
      <c r="G193" s="285"/>
      <c r="H193" s="344"/>
      <c r="I193" s="263"/>
      <c r="J193" s="293"/>
      <c r="K193" s="285"/>
      <c r="L193" s="285"/>
      <c r="M193" s="285"/>
      <c r="N193" s="332">
        <v>576.8</v>
      </c>
      <c r="O193" s="296"/>
      <c r="P193" s="296"/>
      <c r="Q193" s="279"/>
      <c r="R193" s="285"/>
    </row>
    <row r="194" spans="1:18">
      <c r="A194" s="321">
        <v>180</v>
      </c>
      <c r="B194" s="218" t="s">
        <v>3324</v>
      </c>
      <c r="C194" s="285"/>
      <c r="D194" s="284"/>
      <c r="E194" s="263">
        <v>42309</v>
      </c>
      <c r="F194" s="323"/>
      <c r="G194" s="285"/>
      <c r="H194" s="344"/>
      <c r="I194" s="263"/>
      <c r="J194" s="293"/>
      <c r="K194" s="285"/>
      <c r="L194" s="285"/>
      <c r="M194" s="285"/>
      <c r="N194" s="332">
        <v>389438.7</v>
      </c>
      <c r="O194" s="296"/>
      <c r="P194" s="296"/>
      <c r="Q194" s="279"/>
      <c r="R194" s="285"/>
    </row>
    <row r="195" spans="1:18">
      <c r="A195" s="321">
        <v>181</v>
      </c>
      <c r="B195" s="218" t="s">
        <v>3325</v>
      </c>
      <c r="C195" s="285"/>
      <c r="D195" s="284"/>
      <c r="E195" s="263">
        <v>42370</v>
      </c>
      <c r="F195" s="323"/>
      <c r="G195" s="285"/>
      <c r="H195" s="344"/>
      <c r="I195" s="263"/>
      <c r="J195" s="293"/>
      <c r="K195" s="285"/>
      <c r="L195" s="285"/>
      <c r="M195" s="285"/>
      <c r="N195" s="332">
        <v>950901.68</v>
      </c>
      <c r="O195" s="296"/>
      <c r="P195" s="296"/>
      <c r="Q195" s="279"/>
      <c r="R195" s="285"/>
    </row>
    <row r="196" spans="1:18">
      <c r="A196" s="321">
        <v>182</v>
      </c>
      <c r="B196" s="218" t="s">
        <v>3326</v>
      </c>
      <c r="C196" s="285"/>
      <c r="D196" s="284"/>
      <c r="E196" s="263">
        <v>42339</v>
      </c>
      <c r="F196" s="323"/>
      <c r="G196" s="285"/>
      <c r="H196" s="344"/>
      <c r="I196" s="263"/>
      <c r="J196" s="293"/>
      <c r="K196" s="285"/>
      <c r="L196" s="285"/>
      <c r="M196" s="285"/>
      <c r="N196" s="332">
        <v>914415.61</v>
      </c>
      <c r="O196" s="296"/>
      <c r="P196" s="296"/>
      <c r="Q196" s="279"/>
      <c r="R196" s="285"/>
    </row>
    <row r="197" spans="1:18">
      <c r="A197" s="321">
        <v>183</v>
      </c>
      <c r="B197" s="218" t="s">
        <v>3327</v>
      </c>
      <c r="C197" s="285"/>
      <c r="D197" s="284"/>
      <c r="E197" s="263">
        <v>42614</v>
      </c>
      <c r="F197" s="323"/>
      <c r="G197" s="285"/>
      <c r="H197" s="344"/>
      <c r="I197" s="263"/>
      <c r="J197" s="293"/>
      <c r="K197" s="285"/>
      <c r="L197" s="285"/>
      <c r="M197" s="285"/>
      <c r="N197" s="332">
        <v>1150748.98</v>
      </c>
      <c r="O197" s="296"/>
      <c r="P197" s="296"/>
      <c r="Q197" s="279"/>
      <c r="R197" s="285"/>
    </row>
    <row r="198" spans="1:18">
      <c r="A198" s="321">
        <v>184</v>
      </c>
      <c r="B198" s="218" t="s">
        <v>3328</v>
      </c>
      <c r="C198" s="285"/>
      <c r="D198" s="284"/>
      <c r="E198" s="263">
        <v>42339</v>
      </c>
      <c r="F198" s="323"/>
      <c r="G198" s="285"/>
      <c r="H198" s="344"/>
      <c r="I198" s="263"/>
      <c r="J198" s="293"/>
      <c r="K198" s="285"/>
      <c r="L198" s="285"/>
      <c r="M198" s="285"/>
      <c r="N198" s="332">
        <v>3474151.98</v>
      </c>
      <c r="O198" s="296"/>
      <c r="P198" s="296"/>
      <c r="Q198" s="279"/>
      <c r="R198" s="285"/>
    </row>
    <row r="199" spans="1:18">
      <c r="A199" s="321">
        <v>185</v>
      </c>
      <c r="B199" s="218" t="s">
        <v>3329</v>
      </c>
      <c r="C199" s="285"/>
      <c r="D199" s="284"/>
      <c r="E199" s="263">
        <v>42278</v>
      </c>
      <c r="F199" s="323"/>
      <c r="G199" s="285"/>
      <c r="H199" s="344"/>
      <c r="I199" s="263"/>
      <c r="J199" s="293"/>
      <c r="K199" s="285"/>
      <c r="L199" s="285"/>
      <c r="M199" s="285"/>
      <c r="N199" s="332">
        <v>502162.11</v>
      </c>
      <c r="O199" s="296"/>
      <c r="P199" s="296"/>
      <c r="Q199" s="279"/>
      <c r="R199" s="285"/>
    </row>
    <row r="200" spans="1:18">
      <c r="A200" s="321">
        <v>186</v>
      </c>
      <c r="B200" s="218" t="s">
        <v>3330</v>
      </c>
      <c r="C200" s="285"/>
      <c r="D200" s="284"/>
      <c r="E200" s="263">
        <v>42125</v>
      </c>
      <c r="F200" s="323"/>
      <c r="G200" s="285"/>
      <c r="H200" s="344"/>
      <c r="I200" s="263"/>
      <c r="J200" s="293"/>
      <c r="K200" s="285"/>
      <c r="L200" s="285"/>
      <c r="M200" s="285"/>
      <c r="N200" s="332">
        <v>666640</v>
      </c>
      <c r="O200" s="296"/>
      <c r="P200" s="296"/>
      <c r="Q200" s="279"/>
      <c r="R200" s="285"/>
    </row>
    <row r="201" spans="1:18">
      <c r="A201" s="321">
        <v>187</v>
      </c>
      <c r="B201" s="218" t="s">
        <v>3331</v>
      </c>
      <c r="C201" s="285"/>
      <c r="D201" s="284"/>
      <c r="E201" s="263">
        <v>42278</v>
      </c>
      <c r="F201" s="323"/>
      <c r="G201" s="285"/>
      <c r="H201" s="344"/>
      <c r="I201" s="263"/>
      <c r="J201" s="293"/>
      <c r="K201" s="285"/>
      <c r="L201" s="285"/>
      <c r="M201" s="285"/>
      <c r="N201" s="332">
        <v>247998.81</v>
      </c>
      <c r="O201" s="296"/>
      <c r="P201" s="296"/>
      <c r="Q201" s="279"/>
      <c r="R201" s="285"/>
    </row>
    <row r="202" spans="1:18">
      <c r="A202" s="321">
        <v>188</v>
      </c>
      <c r="B202" s="218" t="s">
        <v>3332</v>
      </c>
      <c r="C202" s="285"/>
      <c r="D202" s="284"/>
      <c r="E202" s="263">
        <v>42186</v>
      </c>
      <c r="F202" s="323"/>
      <c r="G202" s="285"/>
      <c r="H202" s="344"/>
      <c r="I202" s="263"/>
      <c r="J202" s="293"/>
      <c r="K202" s="285"/>
      <c r="L202" s="285"/>
      <c r="M202" s="285"/>
      <c r="N202" s="332">
        <v>259228.72</v>
      </c>
      <c r="O202" s="296"/>
      <c r="P202" s="296"/>
      <c r="Q202" s="279"/>
      <c r="R202" s="285"/>
    </row>
    <row r="203" spans="1:18">
      <c r="A203" s="321">
        <v>189</v>
      </c>
      <c r="B203" s="218" t="s">
        <v>3333</v>
      </c>
      <c r="C203" s="285"/>
      <c r="D203" s="284"/>
      <c r="E203" s="263">
        <v>41821</v>
      </c>
      <c r="F203" s="323"/>
      <c r="G203" s="285"/>
      <c r="H203" s="344"/>
      <c r="I203" s="263"/>
      <c r="J203" s="293"/>
      <c r="K203" s="285"/>
      <c r="L203" s="285"/>
      <c r="M203" s="285"/>
      <c r="N203" s="332">
        <v>446971.26</v>
      </c>
      <c r="O203" s="296"/>
      <c r="P203" s="296"/>
      <c r="Q203" s="279"/>
      <c r="R203" s="285"/>
    </row>
    <row r="204" spans="1:18">
      <c r="A204" s="321">
        <v>190</v>
      </c>
      <c r="B204" s="218" t="s">
        <v>3334</v>
      </c>
      <c r="C204" s="285"/>
      <c r="D204" s="284"/>
      <c r="E204" s="263">
        <v>42339</v>
      </c>
      <c r="F204" s="323"/>
      <c r="G204" s="285"/>
      <c r="H204" s="344"/>
      <c r="I204" s="263"/>
      <c r="J204" s="293"/>
      <c r="K204" s="285"/>
      <c r="L204" s="285"/>
      <c r="M204" s="285"/>
      <c r="N204" s="332">
        <v>653661.27</v>
      </c>
      <c r="O204" s="296"/>
      <c r="P204" s="296"/>
      <c r="Q204" s="279"/>
      <c r="R204" s="285"/>
    </row>
    <row r="205" spans="1:18">
      <c r="A205" s="321">
        <v>191</v>
      </c>
      <c r="B205" s="218" t="s">
        <v>3335</v>
      </c>
      <c r="C205" s="285"/>
      <c r="D205" s="284"/>
      <c r="E205" s="263">
        <v>42339</v>
      </c>
      <c r="F205" s="323"/>
      <c r="G205" s="285"/>
      <c r="H205" s="344"/>
      <c r="I205" s="263"/>
      <c r="J205" s="293"/>
      <c r="K205" s="285"/>
      <c r="L205" s="285"/>
      <c r="M205" s="285"/>
      <c r="N205" s="332">
        <v>81703.27</v>
      </c>
      <c r="O205" s="296"/>
      <c r="P205" s="296"/>
      <c r="Q205" s="279"/>
      <c r="R205" s="285"/>
    </row>
    <row r="206" spans="1:18">
      <c r="A206" s="321">
        <v>192</v>
      </c>
      <c r="B206" s="218" t="s">
        <v>3336</v>
      </c>
      <c r="C206" s="285"/>
      <c r="D206" s="284"/>
      <c r="E206" s="263">
        <v>42339</v>
      </c>
      <c r="F206" s="323"/>
      <c r="G206" s="285"/>
      <c r="H206" s="344"/>
      <c r="I206" s="263"/>
      <c r="J206" s="293"/>
      <c r="K206" s="285"/>
      <c r="L206" s="285"/>
      <c r="M206" s="285"/>
      <c r="N206" s="332">
        <v>557243.62</v>
      </c>
      <c r="O206" s="296"/>
      <c r="P206" s="296"/>
      <c r="Q206" s="279"/>
      <c r="R206" s="285"/>
    </row>
    <row r="207" spans="1:18">
      <c r="A207" s="321">
        <v>193</v>
      </c>
      <c r="B207" s="218" t="s">
        <v>3337</v>
      </c>
      <c r="C207" s="285"/>
      <c r="D207" s="284"/>
      <c r="E207" s="263">
        <v>42064</v>
      </c>
      <c r="F207" s="323"/>
      <c r="G207" s="285"/>
      <c r="H207" s="344"/>
      <c r="I207" s="263"/>
      <c r="J207" s="293"/>
      <c r="K207" s="285"/>
      <c r="L207" s="285"/>
      <c r="M207" s="285"/>
      <c r="N207" s="332">
        <v>219530.2</v>
      </c>
      <c r="O207" s="296"/>
      <c r="P207" s="296"/>
      <c r="Q207" s="279"/>
      <c r="R207" s="285"/>
    </row>
    <row r="208" spans="1:18">
      <c r="A208" s="321">
        <v>194</v>
      </c>
      <c r="B208" s="218" t="s">
        <v>3338</v>
      </c>
      <c r="C208" s="285"/>
      <c r="D208" s="284"/>
      <c r="E208" s="263">
        <v>42339</v>
      </c>
      <c r="F208" s="323"/>
      <c r="G208" s="285"/>
      <c r="H208" s="344"/>
      <c r="I208" s="263"/>
      <c r="J208" s="293"/>
      <c r="K208" s="285"/>
      <c r="L208" s="285"/>
      <c r="M208" s="285"/>
      <c r="N208" s="332">
        <v>35703.03</v>
      </c>
      <c r="O208" s="296"/>
      <c r="P208" s="296"/>
      <c r="Q208" s="279"/>
      <c r="R208" s="285"/>
    </row>
    <row r="209" spans="1:18">
      <c r="A209" s="321">
        <v>195</v>
      </c>
      <c r="B209" s="218" t="s">
        <v>3339</v>
      </c>
      <c r="C209" s="285"/>
      <c r="D209" s="284"/>
      <c r="E209" s="263">
        <v>42248</v>
      </c>
      <c r="F209" s="323"/>
      <c r="G209" s="285"/>
      <c r="H209" s="344"/>
      <c r="I209" s="263"/>
      <c r="J209" s="293"/>
      <c r="K209" s="285"/>
      <c r="L209" s="285"/>
      <c r="M209" s="285"/>
      <c r="N209" s="332">
        <v>208180.94</v>
      </c>
      <c r="O209" s="296"/>
      <c r="P209" s="296"/>
      <c r="Q209" s="279"/>
      <c r="R209" s="285"/>
    </row>
    <row r="210" spans="1:18">
      <c r="A210" s="321">
        <v>196</v>
      </c>
      <c r="B210" s="218" t="s">
        <v>3340</v>
      </c>
      <c r="C210" s="285"/>
      <c r="D210" s="284"/>
      <c r="E210" s="263">
        <v>42339</v>
      </c>
      <c r="F210" s="323"/>
      <c r="G210" s="285"/>
      <c r="H210" s="344"/>
      <c r="I210" s="263"/>
      <c r="J210" s="293"/>
      <c r="K210" s="285"/>
      <c r="L210" s="285"/>
      <c r="M210" s="285"/>
      <c r="N210" s="332">
        <v>10863687.47</v>
      </c>
      <c r="O210" s="296"/>
      <c r="P210" s="296"/>
      <c r="Q210" s="279"/>
      <c r="R210" s="285"/>
    </row>
    <row r="211" spans="1:18">
      <c r="A211" s="321">
        <v>197</v>
      </c>
      <c r="B211" s="218" t="s">
        <v>3341</v>
      </c>
      <c r="C211" s="285"/>
      <c r="D211" s="284"/>
      <c r="E211" s="263">
        <v>42491</v>
      </c>
      <c r="F211" s="323"/>
      <c r="G211" s="285"/>
      <c r="H211" s="344"/>
      <c r="I211" s="263"/>
      <c r="J211" s="293"/>
      <c r="K211" s="285"/>
      <c r="L211" s="285"/>
      <c r="M211" s="285"/>
      <c r="N211" s="332">
        <v>387828.19</v>
      </c>
      <c r="O211" s="296"/>
      <c r="P211" s="296"/>
      <c r="Q211" s="279"/>
      <c r="R211" s="285"/>
    </row>
    <row r="212" spans="1:18">
      <c r="A212" s="321">
        <v>198</v>
      </c>
      <c r="B212" s="218" t="s">
        <v>3342</v>
      </c>
      <c r="C212" s="285"/>
      <c r="D212" s="284"/>
      <c r="E212" s="263">
        <v>42491</v>
      </c>
      <c r="F212" s="323"/>
      <c r="G212" s="285"/>
      <c r="H212" s="344"/>
      <c r="I212" s="263"/>
      <c r="J212" s="293"/>
      <c r="K212" s="285"/>
      <c r="L212" s="285"/>
      <c r="M212" s="285"/>
      <c r="N212" s="332">
        <v>3304134.56</v>
      </c>
      <c r="O212" s="296"/>
      <c r="P212" s="296"/>
      <c r="Q212" s="279"/>
      <c r="R212" s="285"/>
    </row>
    <row r="213" spans="1:18">
      <c r="A213" s="321">
        <v>199</v>
      </c>
      <c r="B213" s="218" t="s">
        <v>3343</v>
      </c>
      <c r="C213" s="285"/>
      <c r="D213" s="284"/>
      <c r="E213" s="263">
        <v>41548</v>
      </c>
      <c r="F213" s="323"/>
      <c r="G213" s="285"/>
      <c r="H213" s="344"/>
      <c r="I213" s="263"/>
      <c r="J213" s="293"/>
      <c r="K213" s="285"/>
      <c r="L213" s="285"/>
      <c r="M213" s="285"/>
      <c r="N213" s="332">
        <v>7178748.87</v>
      </c>
      <c r="O213" s="296"/>
      <c r="P213" s="296"/>
      <c r="Q213" s="279"/>
      <c r="R213" s="285"/>
    </row>
    <row r="214" spans="1:18">
      <c r="A214" s="321">
        <v>200</v>
      </c>
      <c r="B214" s="218" t="s">
        <v>3344</v>
      </c>
      <c r="C214" s="285"/>
      <c r="D214" s="284"/>
      <c r="E214" s="263">
        <v>41974</v>
      </c>
      <c r="F214" s="323"/>
      <c r="G214" s="285"/>
      <c r="H214" s="344"/>
      <c r="I214" s="263"/>
      <c r="J214" s="293"/>
      <c r="K214" s="285"/>
      <c r="L214" s="285"/>
      <c r="M214" s="285"/>
      <c r="N214" s="332">
        <v>1927747.57</v>
      </c>
      <c r="O214" s="296"/>
      <c r="P214" s="296"/>
      <c r="Q214" s="279"/>
      <c r="R214" s="285"/>
    </row>
    <row r="215" spans="1:18">
      <c r="A215" s="321">
        <v>201</v>
      </c>
      <c r="B215" s="218" t="s">
        <v>3345</v>
      </c>
      <c r="C215" s="285"/>
      <c r="D215" s="284"/>
      <c r="E215" s="263">
        <v>42036</v>
      </c>
      <c r="F215" s="323"/>
      <c r="G215" s="285"/>
      <c r="H215" s="344"/>
      <c r="I215" s="263"/>
      <c r="J215" s="293"/>
      <c r="K215" s="285"/>
      <c r="L215" s="285"/>
      <c r="M215" s="285"/>
      <c r="N215" s="332">
        <v>4800</v>
      </c>
      <c r="O215" s="296"/>
      <c r="P215" s="296"/>
      <c r="Q215" s="279"/>
      <c r="R215" s="285"/>
    </row>
    <row r="216" spans="1:18">
      <c r="A216" s="321">
        <v>202</v>
      </c>
      <c r="B216" s="218" t="s">
        <v>3346</v>
      </c>
      <c r="C216" s="285"/>
      <c r="D216" s="284"/>
      <c r="E216" s="263">
        <v>42339</v>
      </c>
      <c r="F216" s="323"/>
      <c r="G216" s="285"/>
      <c r="H216" s="344"/>
      <c r="I216" s="263"/>
      <c r="J216" s="293"/>
      <c r="K216" s="285"/>
      <c r="L216" s="285"/>
      <c r="M216" s="285"/>
      <c r="N216" s="332">
        <v>507337.96</v>
      </c>
      <c r="O216" s="296"/>
      <c r="P216" s="296"/>
      <c r="Q216" s="279"/>
      <c r="R216" s="285"/>
    </row>
    <row r="217" spans="1:18">
      <c r="A217" s="321">
        <v>203</v>
      </c>
      <c r="B217" s="218" t="s">
        <v>3347</v>
      </c>
      <c r="C217" s="285"/>
      <c r="D217" s="284"/>
      <c r="E217" s="263">
        <v>41548</v>
      </c>
      <c r="F217" s="323"/>
      <c r="G217" s="285"/>
      <c r="H217" s="344"/>
      <c r="I217" s="263"/>
      <c r="J217" s="293"/>
      <c r="K217" s="285"/>
      <c r="L217" s="285"/>
      <c r="M217" s="285"/>
      <c r="N217" s="332">
        <v>276303.05</v>
      </c>
      <c r="O217" s="296"/>
      <c r="P217" s="296"/>
      <c r="Q217" s="279"/>
      <c r="R217" s="285"/>
    </row>
    <row r="218" spans="1:18">
      <c r="A218" s="321">
        <v>204</v>
      </c>
      <c r="B218" s="218" t="s">
        <v>3348</v>
      </c>
      <c r="C218" s="285"/>
      <c r="D218" s="284"/>
      <c r="E218" s="263">
        <v>42309</v>
      </c>
      <c r="F218" s="323"/>
      <c r="G218" s="285"/>
      <c r="H218" s="344"/>
      <c r="I218" s="263"/>
      <c r="J218" s="293"/>
      <c r="K218" s="285"/>
      <c r="L218" s="285"/>
      <c r="M218" s="285"/>
      <c r="N218" s="332">
        <v>1270000</v>
      </c>
      <c r="O218" s="296"/>
      <c r="P218" s="296"/>
      <c r="Q218" s="279"/>
      <c r="R218" s="285"/>
    </row>
    <row r="219" spans="1:18">
      <c r="A219" s="321">
        <v>205</v>
      </c>
      <c r="B219" s="218" t="s">
        <v>3349</v>
      </c>
      <c r="C219" s="285"/>
      <c r="D219" s="284"/>
      <c r="E219" s="263">
        <v>41244</v>
      </c>
      <c r="F219" s="323"/>
      <c r="G219" s="285"/>
      <c r="H219" s="344"/>
      <c r="I219" s="263"/>
      <c r="J219" s="293"/>
      <c r="K219" s="285"/>
      <c r="L219" s="285"/>
      <c r="M219" s="285"/>
      <c r="N219" s="332">
        <v>10771.23</v>
      </c>
      <c r="O219" s="296"/>
      <c r="P219" s="296"/>
      <c r="Q219" s="279"/>
      <c r="R219" s="285"/>
    </row>
    <row r="220" spans="1:18">
      <c r="A220" s="321">
        <v>206</v>
      </c>
      <c r="B220" s="218" t="s">
        <v>3350</v>
      </c>
      <c r="C220" s="285"/>
      <c r="D220" s="284"/>
      <c r="E220" s="263">
        <v>42036</v>
      </c>
      <c r="F220" s="323"/>
      <c r="G220" s="285"/>
      <c r="H220" s="344"/>
      <c r="I220" s="263"/>
      <c r="J220" s="293"/>
      <c r="K220" s="285"/>
      <c r="L220" s="285"/>
      <c r="M220" s="285"/>
      <c r="N220" s="332">
        <v>843635.3</v>
      </c>
      <c r="O220" s="296"/>
      <c r="P220" s="296"/>
      <c r="Q220" s="279"/>
      <c r="R220" s="285"/>
    </row>
    <row r="221" spans="1:18">
      <c r="A221" s="321">
        <v>207</v>
      </c>
      <c r="B221" s="218" t="s">
        <v>3351</v>
      </c>
      <c r="C221" s="285"/>
      <c r="D221" s="284"/>
      <c r="E221" s="263">
        <v>42309</v>
      </c>
      <c r="F221" s="323"/>
      <c r="G221" s="285"/>
      <c r="H221" s="344"/>
      <c r="I221" s="263"/>
      <c r="J221" s="293"/>
      <c r="K221" s="285"/>
      <c r="L221" s="285"/>
      <c r="M221" s="285"/>
      <c r="N221" s="332">
        <v>81238.65</v>
      </c>
      <c r="O221" s="296"/>
      <c r="P221" s="296"/>
      <c r="Q221" s="279"/>
      <c r="R221" s="285"/>
    </row>
    <row r="222" spans="1:18">
      <c r="A222" s="321">
        <v>208</v>
      </c>
      <c r="B222" s="218" t="s">
        <v>3352</v>
      </c>
      <c r="C222" s="285"/>
      <c r="D222" s="284"/>
      <c r="E222" s="263">
        <v>42339</v>
      </c>
      <c r="F222" s="323"/>
      <c r="G222" s="285"/>
      <c r="H222" s="344"/>
      <c r="I222" s="263"/>
      <c r="J222" s="293"/>
      <c r="K222" s="285"/>
      <c r="L222" s="285"/>
      <c r="M222" s="285"/>
      <c r="N222" s="332">
        <v>24613.68</v>
      </c>
      <c r="O222" s="296"/>
      <c r="P222" s="296"/>
      <c r="Q222" s="279"/>
      <c r="R222" s="285"/>
    </row>
    <row r="223" spans="1:18">
      <c r="A223" s="321">
        <v>209</v>
      </c>
      <c r="B223" s="218" t="s">
        <v>3353</v>
      </c>
      <c r="C223" s="285"/>
      <c r="D223" s="284"/>
      <c r="E223" s="263">
        <v>42339</v>
      </c>
      <c r="F223" s="323"/>
      <c r="G223" s="285"/>
      <c r="H223" s="344"/>
      <c r="I223" s="263"/>
      <c r="J223" s="293"/>
      <c r="K223" s="285"/>
      <c r="L223" s="285"/>
      <c r="M223" s="285"/>
      <c r="N223" s="332">
        <v>27461.45</v>
      </c>
      <c r="O223" s="296"/>
      <c r="P223" s="296"/>
      <c r="Q223" s="279"/>
      <c r="R223" s="285"/>
    </row>
    <row r="224" spans="1:18">
      <c r="A224" s="321">
        <v>210</v>
      </c>
      <c r="B224" s="218" t="s">
        <v>3354</v>
      </c>
      <c r="C224" s="285"/>
      <c r="D224" s="284"/>
      <c r="E224" s="263">
        <v>42005</v>
      </c>
      <c r="F224" s="323"/>
      <c r="G224" s="285"/>
      <c r="H224" s="344"/>
      <c r="I224" s="263"/>
      <c r="J224" s="293"/>
      <c r="K224" s="285"/>
      <c r="L224" s="285"/>
      <c r="M224" s="285"/>
      <c r="N224" s="332">
        <v>1488991.31</v>
      </c>
      <c r="O224" s="296"/>
      <c r="P224" s="296"/>
      <c r="Q224" s="279"/>
      <c r="R224" s="285"/>
    </row>
    <row r="225" spans="1:18">
      <c r="A225" s="321">
        <v>211</v>
      </c>
      <c r="B225" s="218" t="s">
        <v>3355</v>
      </c>
      <c r="C225" s="285"/>
      <c r="D225" s="284"/>
      <c r="E225" s="263">
        <v>41913</v>
      </c>
      <c r="F225" s="323"/>
      <c r="G225" s="285"/>
      <c r="H225" s="344"/>
      <c r="I225" s="263"/>
      <c r="J225" s="293"/>
      <c r="K225" s="285"/>
      <c r="L225" s="285"/>
      <c r="M225" s="285"/>
      <c r="N225" s="332">
        <v>524660.19</v>
      </c>
      <c r="O225" s="296"/>
      <c r="P225" s="296"/>
      <c r="Q225" s="279"/>
      <c r="R225" s="285"/>
    </row>
    <row r="226" spans="1:18">
      <c r="A226" s="321">
        <v>212</v>
      </c>
      <c r="B226" s="218" t="s">
        <v>3356</v>
      </c>
      <c r="C226" s="285"/>
      <c r="D226" s="284"/>
      <c r="E226" s="263">
        <v>42248</v>
      </c>
      <c r="F226" s="323"/>
      <c r="G226" s="285"/>
      <c r="H226" s="344"/>
      <c r="I226" s="263"/>
      <c r="J226" s="293"/>
      <c r="K226" s="285"/>
      <c r="L226" s="285"/>
      <c r="M226" s="285"/>
      <c r="N226" s="332">
        <v>2125846.86</v>
      </c>
      <c r="O226" s="296"/>
      <c r="P226" s="296"/>
      <c r="Q226" s="279"/>
      <c r="R226" s="285"/>
    </row>
    <row r="227" spans="1:18">
      <c r="A227" s="321">
        <v>213</v>
      </c>
      <c r="B227" s="218" t="s">
        <v>3357</v>
      </c>
      <c r="C227" s="285"/>
      <c r="D227" s="284"/>
      <c r="E227" s="263">
        <v>42005</v>
      </c>
      <c r="F227" s="323"/>
      <c r="G227" s="285"/>
      <c r="H227" s="344"/>
      <c r="I227" s="263"/>
      <c r="J227" s="293"/>
      <c r="K227" s="285"/>
      <c r="L227" s="285"/>
      <c r="M227" s="285"/>
      <c r="N227" s="332">
        <v>3000</v>
      </c>
      <c r="O227" s="296"/>
      <c r="P227" s="296"/>
      <c r="Q227" s="279"/>
      <c r="R227" s="285"/>
    </row>
    <row r="228" spans="1:18">
      <c r="A228" s="321">
        <v>214</v>
      </c>
      <c r="B228" s="218" t="s">
        <v>3358</v>
      </c>
      <c r="C228" s="285"/>
      <c r="D228" s="284"/>
      <c r="E228" s="263">
        <v>41944</v>
      </c>
      <c r="F228" s="323"/>
      <c r="G228" s="285"/>
      <c r="H228" s="344"/>
      <c r="I228" s="263"/>
      <c r="J228" s="293"/>
      <c r="K228" s="285"/>
      <c r="L228" s="285"/>
      <c r="M228" s="285"/>
      <c r="N228" s="332">
        <v>1519838.75</v>
      </c>
      <c r="O228" s="296"/>
      <c r="P228" s="296"/>
      <c r="Q228" s="279"/>
      <c r="R228" s="285"/>
    </row>
    <row r="229" spans="1:18">
      <c r="A229" s="321">
        <v>215</v>
      </c>
      <c r="B229" s="218" t="s">
        <v>3359</v>
      </c>
      <c r="C229" s="285"/>
      <c r="D229" s="284"/>
      <c r="E229" s="263">
        <v>41852</v>
      </c>
      <c r="F229" s="323"/>
      <c r="G229" s="285"/>
      <c r="H229" s="344"/>
      <c r="I229" s="263"/>
      <c r="J229" s="293"/>
      <c r="K229" s="285"/>
      <c r="L229" s="285"/>
      <c r="M229" s="285"/>
      <c r="N229" s="332">
        <v>2078041</v>
      </c>
      <c r="O229" s="296"/>
      <c r="P229" s="296"/>
      <c r="Q229" s="279"/>
      <c r="R229" s="285"/>
    </row>
    <row r="230" spans="1:18">
      <c r="A230" s="321">
        <v>216</v>
      </c>
      <c r="B230" s="218" t="s">
        <v>3360</v>
      </c>
      <c r="C230" s="285"/>
      <c r="D230" s="284"/>
      <c r="E230" s="263">
        <v>41852</v>
      </c>
      <c r="F230" s="323"/>
      <c r="G230" s="285"/>
      <c r="H230" s="344"/>
      <c r="I230" s="263"/>
      <c r="J230" s="293"/>
      <c r="K230" s="285"/>
      <c r="L230" s="285"/>
      <c r="M230" s="285"/>
      <c r="N230" s="332">
        <v>660000</v>
      </c>
      <c r="O230" s="296"/>
      <c r="P230" s="296"/>
      <c r="Q230" s="279"/>
      <c r="R230" s="285"/>
    </row>
    <row r="231" spans="1:18">
      <c r="A231" s="321">
        <v>217</v>
      </c>
      <c r="B231" s="218" t="s">
        <v>3361</v>
      </c>
      <c r="C231" s="285"/>
      <c r="D231" s="284"/>
      <c r="E231" s="263">
        <v>41091</v>
      </c>
      <c r="F231" s="323"/>
      <c r="G231" s="285"/>
      <c r="H231" s="344"/>
      <c r="I231" s="263"/>
      <c r="J231" s="293"/>
      <c r="K231" s="285"/>
      <c r="L231" s="285"/>
      <c r="M231" s="285"/>
      <c r="N231" s="332">
        <v>165000</v>
      </c>
      <c r="O231" s="296"/>
      <c r="P231" s="296"/>
      <c r="Q231" s="279"/>
      <c r="R231" s="285"/>
    </row>
    <row r="232" spans="1:18">
      <c r="A232" s="321">
        <v>218</v>
      </c>
      <c r="B232" s="218" t="s">
        <v>3362</v>
      </c>
      <c r="C232" s="285"/>
      <c r="D232" s="284"/>
      <c r="E232" s="263">
        <v>41334</v>
      </c>
      <c r="F232" s="323"/>
      <c r="G232" s="285"/>
      <c r="H232" s="344"/>
      <c r="I232" s="263"/>
      <c r="J232" s="293"/>
      <c r="K232" s="285"/>
      <c r="L232" s="285"/>
      <c r="M232" s="285"/>
      <c r="N232" s="332">
        <v>20000</v>
      </c>
      <c r="O232" s="296"/>
      <c r="P232" s="296"/>
      <c r="Q232" s="279"/>
      <c r="R232" s="285"/>
    </row>
    <row r="233" spans="1:18">
      <c r="A233" s="321">
        <v>219</v>
      </c>
      <c r="B233" s="218" t="s">
        <v>3363</v>
      </c>
      <c r="C233" s="285"/>
      <c r="D233" s="284"/>
      <c r="E233" s="263">
        <v>42339</v>
      </c>
      <c r="F233" s="323"/>
      <c r="G233" s="285"/>
      <c r="H233" s="344"/>
      <c r="I233" s="263"/>
      <c r="J233" s="293"/>
      <c r="K233" s="285"/>
      <c r="L233" s="285"/>
      <c r="M233" s="285"/>
      <c r="N233" s="332">
        <v>543822.88</v>
      </c>
      <c r="O233" s="296"/>
      <c r="P233" s="296"/>
      <c r="Q233" s="279"/>
      <c r="R233" s="285"/>
    </row>
    <row r="234" spans="1:18">
      <c r="A234" s="321">
        <v>220</v>
      </c>
      <c r="B234" s="218" t="s">
        <v>3364</v>
      </c>
      <c r="C234" s="285"/>
      <c r="D234" s="284"/>
      <c r="E234" s="263">
        <v>42309</v>
      </c>
      <c r="F234" s="323"/>
      <c r="G234" s="285"/>
      <c r="H234" s="344"/>
      <c r="I234" s="263"/>
      <c r="J234" s="293"/>
      <c r="K234" s="285"/>
      <c r="L234" s="285"/>
      <c r="M234" s="285"/>
      <c r="N234" s="332">
        <v>150000</v>
      </c>
      <c r="O234" s="296"/>
      <c r="P234" s="296"/>
      <c r="Q234" s="279"/>
      <c r="R234" s="285"/>
    </row>
    <row r="235" spans="1:18">
      <c r="A235" s="321">
        <v>221</v>
      </c>
      <c r="B235" s="218" t="s">
        <v>3365</v>
      </c>
      <c r="C235" s="285"/>
      <c r="D235" s="284"/>
      <c r="E235" s="263">
        <v>42036</v>
      </c>
      <c r="F235" s="323"/>
      <c r="G235" s="285"/>
      <c r="H235" s="344"/>
      <c r="I235" s="263"/>
      <c r="J235" s="293"/>
      <c r="K235" s="285"/>
      <c r="L235" s="285"/>
      <c r="M235" s="285"/>
      <c r="N235" s="332">
        <v>4968692.13</v>
      </c>
      <c r="O235" s="296"/>
      <c r="P235" s="296"/>
      <c r="Q235" s="279"/>
      <c r="R235" s="285"/>
    </row>
    <row r="236" spans="1:18">
      <c r="A236" s="321">
        <v>222</v>
      </c>
      <c r="B236" s="218" t="s">
        <v>3366</v>
      </c>
      <c r="C236" s="285"/>
      <c r="D236" s="284"/>
      <c r="E236" s="263">
        <v>42339</v>
      </c>
      <c r="F236" s="323"/>
      <c r="G236" s="285"/>
      <c r="H236" s="344"/>
      <c r="I236" s="263"/>
      <c r="J236" s="293"/>
      <c r="K236" s="285"/>
      <c r="L236" s="285"/>
      <c r="M236" s="285"/>
      <c r="N236" s="332">
        <v>43846556.24</v>
      </c>
      <c r="O236" s="296"/>
      <c r="P236" s="296"/>
      <c r="Q236" s="279"/>
      <c r="R236" s="285"/>
    </row>
    <row r="237" spans="1:18">
      <c r="A237" s="321">
        <v>223</v>
      </c>
      <c r="B237" s="218" t="s">
        <v>3367</v>
      </c>
      <c r="C237" s="285"/>
      <c r="D237" s="284"/>
      <c r="E237" s="263">
        <v>42339</v>
      </c>
      <c r="F237" s="323"/>
      <c r="G237" s="285"/>
      <c r="H237" s="344"/>
      <c r="I237" s="263"/>
      <c r="J237" s="293"/>
      <c r="K237" s="285"/>
      <c r="L237" s="285"/>
      <c r="M237" s="285"/>
      <c r="N237" s="331">
        <v>-409906.69</v>
      </c>
      <c r="O237" s="296"/>
      <c r="P237" s="296"/>
      <c r="Q237" s="279"/>
      <c r="R237" s="285"/>
    </row>
    <row r="238" spans="1:18">
      <c r="A238" s="321">
        <v>224</v>
      </c>
      <c r="B238" s="218" t="s">
        <v>3368</v>
      </c>
      <c r="C238" s="285"/>
      <c r="D238" s="284"/>
      <c r="E238" s="263">
        <v>41974</v>
      </c>
      <c r="F238" s="323"/>
      <c r="G238" s="285"/>
      <c r="H238" s="344"/>
      <c r="I238" s="263"/>
      <c r="J238" s="293"/>
      <c r="K238" s="285"/>
      <c r="L238" s="285"/>
      <c r="M238" s="285"/>
      <c r="N238" s="331">
        <v>1989900</v>
      </c>
      <c r="O238" s="296"/>
      <c r="P238" s="296"/>
      <c r="Q238" s="279"/>
      <c r="R238" s="285"/>
    </row>
    <row r="239" spans="1:18">
      <c r="A239" s="321">
        <v>225</v>
      </c>
      <c r="B239" s="218" t="s">
        <v>3369</v>
      </c>
      <c r="C239" s="285"/>
      <c r="D239" s="284"/>
      <c r="E239" s="263">
        <v>42856</v>
      </c>
      <c r="F239" s="323"/>
      <c r="G239" s="285"/>
      <c r="H239" s="344"/>
      <c r="I239" s="263"/>
      <c r="J239" s="293"/>
      <c r="K239" s="285"/>
      <c r="L239" s="285"/>
      <c r="M239" s="285"/>
      <c r="N239" s="331">
        <v>4786841.01</v>
      </c>
      <c r="O239" s="296"/>
      <c r="P239" s="296"/>
      <c r="Q239" s="279"/>
      <c r="R239" s="285"/>
    </row>
    <row r="240" spans="1:18">
      <c r="A240" s="321">
        <v>226</v>
      </c>
      <c r="B240" s="218" t="s">
        <v>3370</v>
      </c>
      <c r="C240" s="285"/>
      <c r="D240" s="284"/>
      <c r="E240" s="263">
        <v>43282</v>
      </c>
      <c r="F240" s="323"/>
      <c r="G240" s="285"/>
      <c r="H240" s="344"/>
      <c r="I240" s="263"/>
      <c r="J240" s="293"/>
      <c r="K240" s="285"/>
      <c r="L240" s="285"/>
      <c r="M240" s="285"/>
      <c r="N240" s="331">
        <v>-4137385.26</v>
      </c>
      <c r="O240" s="296"/>
      <c r="P240" s="296"/>
      <c r="Q240" s="279"/>
      <c r="R240" s="285"/>
    </row>
    <row r="241" spans="1:18">
      <c r="A241" s="321">
        <v>227</v>
      </c>
      <c r="B241" s="347" t="s">
        <v>3371</v>
      </c>
      <c r="C241" s="285"/>
      <c r="D241" s="284"/>
      <c r="E241" s="263">
        <v>42370</v>
      </c>
      <c r="F241" s="323"/>
      <c r="G241" s="285"/>
      <c r="H241" s="344"/>
      <c r="I241" s="263"/>
      <c r="J241" s="293"/>
      <c r="K241" s="285"/>
      <c r="L241" s="285"/>
      <c r="M241" s="285"/>
      <c r="N241" s="352">
        <v>-51689.45</v>
      </c>
      <c r="O241" s="296"/>
      <c r="P241" s="296"/>
      <c r="Q241" s="279"/>
      <c r="R241" s="285"/>
    </row>
    <row r="242" spans="1:18">
      <c r="A242" s="321">
        <v>228</v>
      </c>
      <c r="B242" s="348" t="s">
        <v>3372</v>
      </c>
      <c r="C242" s="285"/>
      <c r="D242" s="284"/>
      <c r="E242" s="263">
        <v>42370</v>
      </c>
      <c r="F242" s="323"/>
      <c r="G242" s="285"/>
      <c r="H242" s="344"/>
      <c r="I242" s="263"/>
      <c r="J242" s="293"/>
      <c r="K242" s="285"/>
      <c r="L242" s="285"/>
      <c r="M242" s="285"/>
      <c r="N242" s="352">
        <v>-30416.4</v>
      </c>
      <c r="O242" s="296"/>
      <c r="P242" s="296"/>
      <c r="Q242" s="279"/>
      <c r="R242" s="285"/>
    </row>
    <row r="243" spans="1:18">
      <c r="A243" s="321">
        <v>229</v>
      </c>
      <c r="B243" s="286" t="s">
        <v>3373</v>
      </c>
      <c r="C243" s="285"/>
      <c r="D243" s="284"/>
      <c r="E243" s="294">
        <v>43921</v>
      </c>
      <c r="F243" s="323"/>
      <c r="G243" s="285"/>
      <c r="H243" s="344"/>
      <c r="I243" s="263"/>
      <c r="J243" s="293"/>
      <c r="K243" s="285"/>
      <c r="L243" s="285"/>
      <c r="M243" s="285"/>
      <c r="N243" s="296">
        <v>4774845</v>
      </c>
      <c r="O243" s="296"/>
      <c r="P243" s="296"/>
      <c r="Q243" s="279"/>
      <c r="R243" s="285"/>
    </row>
    <row r="244" spans="1:18">
      <c r="A244" s="321">
        <v>230</v>
      </c>
      <c r="B244" s="286" t="s">
        <v>3374</v>
      </c>
      <c r="C244" s="285"/>
      <c r="D244" s="284"/>
      <c r="E244" s="294">
        <v>43921</v>
      </c>
      <c r="F244" s="323"/>
      <c r="G244" s="285"/>
      <c r="H244" s="344"/>
      <c r="I244" s="263"/>
      <c r="J244" s="293"/>
      <c r="K244" s="285"/>
      <c r="L244" s="285"/>
      <c r="M244" s="285"/>
      <c r="N244" s="296">
        <v>7313017</v>
      </c>
      <c r="O244" s="296"/>
      <c r="P244" s="296"/>
      <c r="Q244" s="279"/>
      <c r="R244" s="349" t="s">
        <v>3375</v>
      </c>
    </row>
    <row r="245" spans="1:18">
      <c r="A245" s="321">
        <v>231</v>
      </c>
      <c r="B245" s="349" t="s">
        <v>3376</v>
      </c>
      <c r="C245" s="285"/>
      <c r="D245" s="284"/>
      <c r="E245" s="294">
        <v>43830</v>
      </c>
      <c r="F245" s="323"/>
      <c r="G245" s="285"/>
      <c r="H245" s="344"/>
      <c r="I245" s="263"/>
      <c r="J245" s="293"/>
      <c r="K245" s="285"/>
      <c r="L245" s="285"/>
      <c r="M245" s="285"/>
      <c r="N245" s="296"/>
      <c r="O245" s="352">
        <v>146524829.38</v>
      </c>
      <c r="P245" s="296"/>
      <c r="Q245" s="279"/>
      <c r="R245" s="285"/>
    </row>
    <row r="246" spans="1:18">
      <c r="A246" s="291" t="s">
        <v>517</v>
      </c>
      <c r="B246" s="285"/>
      <c r="C246" s="285"/>
      <c r="D246" s="284"/>
      <c r="E246" s="294"/>
      <c r="F246" s="323"/>
      <c r="G246" s="285"/>
      <c r="H246" s="344"/>
      <c r="I246" s="292"/>
      <c r="J246" s="293"/>
      <c r="K246" s="285"/>
      <c r="L246" s="285"/>
      <c r="M246" s="285"/>
      <c r="N246" s="296"/>
      <c r="O246" s="296"/>
      <c r="P246" s="296"/>
      <c r="Q246" s="279" t="s">
        <v>517</v>
      </c>
      <c r="R246" s="285"/>
    </row>
    <row r="247" spans="1:18">
      <c r="A247" s="291" t="s">
        <v>517</v>
      </c>
      <c r="B247" s="285"/>
      <c r="C247" s="285"/>
      <c r="D247" s="284"/>
      <c r="E247" s="294"/>
      <c r="F247" s="323"/>
      <c r="G247" s="285"/>
      <c r="H247" s="344"/>
      <c r="I247" s="292"/>
      <c r="J247" s="293"/>
      <c r="K247" s="285"/>
      <c r="L247" s="285"/>
      <c r="M247" s="285"/>
      <c r="N247" s="296"/>
      <c r="O247" s="296"/>
      <c r="P247" s="296"/>
      <c r="Q247" s="279" t="s">
        <v>517</v>
      </c>
      <c r="R247" s="285"/>
    </row>
    <row r="248" spans="1:18">
      <c r="A248" s="291" t="s">
        <v>3377</v>
      </c>
      <c r="B248" s="285"/>
      <c r="C248" s="285"/>
      <c r="D248" s="284"/>
      <c r="E248" s="294"/>
      <c r="F248" s="323"/>
      <c r="G248" s="285"/>
      <c r="H248" s="344"/>
      <c r="I248" s="292"/>
      <c r="J248" s="293"/>
      <c r="K248" s="285"/>
      <c r="L248" s="285"/>
      <c r="M248" s="285"/>
      <c r="N248" s="296">
        <v>252315816.87</v>
      </c>
      <c r="O248" s="352">
        <v>188917219.71</v>
      </c>
      <c r="P248" s="296">
        <v>27770661</v>
      </c>
      <c r="Q248" s="279">
        <v>-56.196726356713</v>
      </c>
      <c r="R248" s="285"/>
    </row>
    <row r="249" spans="1:18">
      <c r="A249" s="291" t="s">
        <v>3378</v>
      </c>
      <c r="B249" s="285"/>
      <c r="C249" s="285"/>
      <c r="D249" s="284"/>
      <c r="E249" s="294"/>
      <c r="F249" s="323"/>
      <c r="G249" s="285"/>
      <c r="H249" s="344"/>
      <c r="I249" s="292"/>
      <c r="J249" s="293"/>
      <c r="K249" s="285"/>
      <c r="L249" s="285"/>
      <c r="M249" s="285"/>
      <c r="N249" s="352">
        <v>188917219.71</v>
      </c>
      <c r="O249" s="296"/>
      <c r="P249" s="296"/>
      <c r="Q249" s="279"/>
      <c r="R249" s="285"/>
    </row>
    <row r="250" customHeight="1" spans="1:18">
      <c r="A250" s="299" t="s">
        <v>3379</v>
      </c>
      <c r="B250" s="300"/>
      <c r="C250" s="301"/>
      <c r="D250" s="350"/>
      <c r="E250" s="279"/>
      <c r="F250" s="323"/>
      <c r="G250" s="303"/>
      <c r="H250" s="302"/>
      <c r="I250" s="303"/>
      <c r="J250" s="302"/>
      <c r="K250" s="303"/>
      <c r="L250" s="303"/>
      <c r="M250" s="303"/>
      <c r="N250" s="303">
        <v>63398597.1600001</v>
      </c>
      <c r="O250" s="303"/>
      <c r="P250" s="303">
        <v>27770661</v>
      </c>
      <c r="Q250" s="279">
        <v>-56.196726356713</v>
      </c>
      <c r="R250" s="303"/>
    </row>
    <row r="251" customHeight="1" spans="6:6">
      <c r="F251" s="351"/>
    </row>
    <row r="252" customHeight="1" spans="6:6">
      <c r="F252" s="351"/>
    </row>
    <row r="253" customHeight="1" spans="6:6">
      <c r="F253" s="351"/>
    </row>
    <row r="254" customHeight="1" spans="6:6">
      <c r="F254" s="351"/>
    </row>
    <row r="255" customHeight="1" spans="6:6">
      <c r="F255" s="351"/>
    </row>
    <row r="256" customHeight="1" spans="6:6">
      <c r="F256" s="351"/>
    </row>
    <row r="257" customHeight="1" spans="6:6">
      <c r="F257" s="351"/>
    </row>
    <row r="258" customHeight="1" spans="6:6">
      <c r="F258" s="351"/>
    </row>
    <row r="259" customHeight="1" spans="6:6">
      <c r="F259" s="351"/>
    </row>
    <row r="260" customHeight="1" spans="6:6">
      <c r="F260" s="351"/>
    </row>
    <row r="261" customHeight="1" spans="6:6">
      <c r="F261" s="351"/>
    </row>
    <row r="262" customHeight="1" spans="6:6">
      <c r="F262" s="351"/>
    </row>
    <row r="263" customHeight="1" spans="6:6">
      <c r="F263" s="351"/>
    </row>
    <row r="264" customHeight="1" spans="6:6">
      <c r="F264" s="351"/>
    </row>
    <row r="265" customHeight="1" spans="6:6">
      <c r="F265" s="351"/>
    </row>
    <row r="266" customHeight="1" spans="6:6">
      <c r="F266" s="351"/>
    </row>
    <row r="267" customHeight="1" spans="6:6">
      <c r="F267" s="351"/>
    </row>
    <row r="268" customHeight="1" spans="6:6">
      <c r="F268" s="351"/>
    </row>
    <row r="269" customHeight="1" spans="6:6">
      <c r="F269" s="351"/>
    </row>
    <row r="270" customHeight="1" spans="6:6">
      <c r="F270" s="351"/>
    </row>
    <row r="271" customHeight="1" spans="6:6">
      <c r="F271" s="351"/>
    </row>
    <row r="272" customHeight="1" spans="6:6">
      <c r="F272" s="351"/>
    </row>
    <row r="273" customHeight="1" spans="6:6">
      <c r="F273" s="351"/>
    </row>
    <row r="274" customHeight="1" spans="6:6">
      <c r="F274" s="351"/>
    </row>
    <row r="275" customHeight="1" spans="6:6">
      <c r="F275" s="351"/>
    </row>
    <row r="276" customHeight="1" spans="6:6">
      <c r="F276" s="351"/>
    </row>
    <row r="277" customHeight="1" spans="6:6">
      <c r="F277" s="351"/>
    </row>
    <row r="278" customHeight="1" spans="6:6">
      <c r="F278" s="351"/>
    </row>
    <row r="279" customHeight="1" spans="6:6">
      <c r="F279" s="351"/>
    </row>
    <row r="280" customHeight="1" spans="6:6">
      <c r="F280" s="351"/>
    </row>
    <row r="281" customHeight="1" spans="6:6">
      <c r="F281" s="351"/>
    </row>
    <row r="282" customHeight="1" spans="6:6">
      <c r="F282" s="351"/>
    </row>
    <row r="283" customHeight="1" spans="6:6">
      <c r="F283" s="351"/>
    </row>
    <row r="284" customHeight="1" spans="6:6">
      <c r="F284" s="351"/>
    </row>
    <row r="285" customHeight="1" spans="6:6">
      <c r="F285" s="351"/>
    </row>
    <row r="286" customHeight="1" spans="6:6">
      <c r="F286" s="351"/>
    </row>
    <row r="287" customHeight="1" spans="6:6">
      <c r="F287" s="351"/>
    </row>
    <row r="288" customHeight="1" spans="6:6">
      <c r="F288" s="351"/>
    </row>
    <row r="289" customHeight="1" spans="6:6">
      <c r="F289" s="351"/>
    </row>
    <row r="290" customHeight="1" spans="6:6">
      <c r="F290" s="351"/>
    </row>
    <row r="291" customHeight="1" spans="6:6">
      <c r="F291" s="351"/>
    </row>
    <row r="292" customHeight="1" spans="6:6">
      <c r="F292" s="351"/>
    </row>
    <row r="293" customHeight="1" spans="6:6">
      <c r="F293" s="351"/>
    </row>
    <row r="294" customHeight="1" spans="6:6">
      <c r="F294" s="351"/>
    </row>
    <row r="295" customHeight="1" spans="6:6">
      <c r="F295" s="351"/>
    </row>
    <row r="296" customHeight="1" spans="6:6">
      <c r="F296" s="351"/>
    </row>
  </sheetData>
  <autoFilter ref="A7:R250">
    <extLst/>
  </autoFilter>
  <mergeCells count="24">
    <mergeCell ref="A2:R2"/>
    <mergeCell ref="A3:R3"/>
    <mergeCell ref="A5:D5"/>
    <mergeCell ref="A248:C248"/>
    <mergeCell ref="A249:C249"/>
    <mergeCell ref="A250:C250"/>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8"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392"/>
  <sheetViews>
    <sheetView showGridLines="0" workbookViewId="0">
      <selection activeCell="A391" sqref="$A391:$XFD392"/>
    </sheetView>
  </sheetViews>
  <sheetFormatPr defaultColWidth="9" defaultRowHeight="15.75" customHeight="1"/>
  <cols>
    <col min="1" max="1" width="4.75" style="245" customWidth="1"/>
    <col min="2" max="2" width="9" style="245" hidden="1" customWidth="1"/>
    <col min="3" max="3" width="17" style="245" customWidth="1"/>
    <col min="4" max="4" width="15.5" style="245" customWidth="1"/>
    <col min="5" max="5" width="5" style="245" customWidth="1"/>
    <col min="6" max="6" width="5.25" style="242" customWidth="1"/>
    <col min="7" max="7" width="5.25" style="245" hidden="1" customWidth="1"/>
    <col min="8" max="8" width="10.625" style="245" customWidth="1"/>
    <col min="9" max="9" width="6.875" style="245" customWidth="1"/>
    <col min="10" max="10" width="10.875" style="245" customWidth="1"/>
    <col min="11" max="11" width="7.75" style="245" customWidth="1"/>
    <col min="12" max="12" width="9.75" style="245" customWidth="1"/>
    <col min="13" max="14" width="7.875" style="245" customWidth="1"/>
    <col min="15" max="15" width="14.75" style="245" customWidth="1"/>
    <col min="16" max="16" width="12.375" style="245" customWidth="1"/>
    <col min="17" max="17" width="7.125" style="245" customWidth="1"/>
    <col min="18" max="18" width="8.75" style="245" customWidth="1"/>
    <col min="19" max="19" width="12.25" style="245" customWidth="1"/>
    <col min="20" max="20" width="11.25" style="245" customWidth="1"/>
    <col min="21" max="21" width="7.875" style="245" customWidth="1"/>
    <col min="22" max="22" width="18.75" style="246" customWidth="1"/>
    <col min="23" max="23" width="9" style="3" customWidth="1"/>
    <col min="24" max="16384" width="9" style="3"/>
  </cols>
  <sheetData>
    <row r="1" s="20" customFormat="1" ht="30" customHeight="1" spans="1:22">
      <c r="A1" s="247" t="s">
        <v>3380</v>
      </c>
      <c r="B1" s="247"/>
      <c r="C1" s="247"/>
      <c r="D1" s="247"/>
      <c r="E1" s="247"/>
      <c r="F1" s="247"/>
      <c r="G1" s="247"/>
      <c r="H1" s="247"/>
      <c r="I1" s="247"/>
      <c r="J1" s="247"/>
      <c r="K1" s="247"/>
      <c r="L1" s="247"/>
      <c r="M1" s="247"/>
      <c r="N1" s="247"/>
      <c r="O1" s="247"/>
      <c r="P1" s="247"/>
      <c r="Q1" s="247"/>
      <c r="R1" s="247"/>
      <c r="S1" s="247"/>
      <c r="T1" s="247"/>
      <c r="U1" s="247"/>
      <c r="V1" s="247"/>
    </row>
    <row r="2" customHeight="1" spans="1:22">
      <c r="A2" s="242" t="s">
        <v>516</v>
      </c>
      <c r="B2" s="242"/>
      <c r="C2" s="242"/>
      <c r="D2" s="242"/>
      <c r="E2" s="242"/>
      <c r="G2" s="242"/>
      <c r="H2" s="242"/>
      <c r="I2" s="242"/>
      <c r="J2" s="242"/>
      <c r="K2" s="242"/>
      <c r="L2" s="242"/>
      <c r="M2" s="242"/>
      <c r="N2" s="242"/>
      <c r="O2" s="242"/>
      <c r="P2" s="242"/>
      <c r="Q2" s="242"/>
      <c r="R2" s="242"/>
      <c r="S2" s="242"/>
      <c r="T2" s="242"/>
      <c r="U2" s="242"/>
      <c r="V2" s="242"/>
    </row>
    <row r="3" ht="14.1" customHeight="1" spans="1:22">
      <c r="A3" s="242"/>
      <c r="B3" s="242"/>
      <c r="C3" s="242"/>
      <c r="D3" s="242"/>
      <c r="E3" s="242"/>
      <c r="G3" s="242"/>
      <c r="H3" s="242"/>
      <c r="I3" s="242"/>
      <c r="J3" s="242"/>
      <c r="K3" s="242"/>
      <c r="L3" s="242"/>
      <c r="M3" s="242"/>
      <c r="N3" s="242"/>
      <c r="O3" s="242"/>
      <c r="P3" s="242"/>
      <c r="Q3" s="242"/>
      <c r="R3" s="242"/>
      <c r="S3" s="242"/>
      <c r="T3" s="242"/>
      <c r="U3" s="242"/>
      <c r="V3" s="246" t="s">
        <v>3381</v>
      </c>
    </row>
    <row r="4" customHeight="1" spans="1:22">
      <c r="A4" s="248" t="s">
        <v>519</v>
      </c>
      <c r="V4" s="274" t="s">
        <v>587</v>
      </c>
    </row>
    <row r="5" s="5" customFormat="1" customHeight="1" spans="1:22">
      <c r="A5" s="249" t="s">
        <v>444</v>
      </c>
      <c r="B5" s="249" t="s">
        <v>1056</v>
      </c>
      <c r="C5" s="249" t="s">
        <v>2266</v>
      </c>
      <c r="D5" s="250" t="s">
        <v>958</v>
      </c>
      <c r="E5" s="250" t="s">
        <v>878</v>
      </c>
      <c r="F5" s="251" t="s">
        <v>877</v>
      </c>
      <c r="G5" s="251" t="s">
        <v>2267</v>
      </c>
      <c r="H5" s="252" t="s">
        <v>3382</v>
      </c>
      <c r="I5" s="252" t="s">
        <v>3383</v>
      </c>
      <c r="J5" s="264" t="s">
        <v>3384</v>
      </c>
      <c r="K5" s="264" t="s">
        <v>3385</v>
      </c>
      <c r="L5" s="251" t="s">
        <v>414</v>
      </c>
      <c r="M5" s="251"/>
      <c r="N5" s="251"/>
      <c r="O5" s="251"/>
      <c r="P5" s="265" t="s">
        <v>961</v>
      </c>
      <c r="Q5" s="249" t="s">
        <v>415</v>
      </c>
      <c r="R5" s="249"/>
      <c r="S5" s="249"/>
      <c r="T5" s="249"/>
      <c r="U5" s="251" t="s">
        <v>417</v>
      </c>
      <c r="V5" s="251" t="s">
        <v>577</v>
      </c>
    </row>
    <row r="6" s="5" customFormat="1" ht="12.75" spans="1:23">
      <c r="A6" s="253"/>
      <c r="B6" s="254"/>
      <c r="C6" s="254"/>
      <c r="D6" s="255"/>
      <c r="E6" s="256"/>
      <c r="F6" s="254"/>
      <c r="G6" s="254"/>
      <c r="H6" s="257"/>
      <c r="I6" s="257"/>
      <c r="J6" s="266"/>
      <c r="K6" s="267"/>
      <c r="L6" s="268" t="s">
        <v>3386</v>
      </c>
      <c r="M6" s="268" t="s">
        <v>3387</v>
      </c>
      <c r="N6" s="268" t="s">
        <v>3388</v>
      </c>
      <c r="O6" s="268" t="s">
        <v>3389</v>
      </c>
      <c r="P6" s="269"/>
      <c r="Q6" s="268" t="s">
        <v>3386</v>
      </c>
      <c r="R6" s="268" t="s">
        <v>3387</v>
      </c>
      <c r="S6" s="268" t="s">
        <v>3388</v>
      </c>
      <c r="T6" s="268" t="s">
        <v>3389</v>
      </c>
      <c r="U6" s="275"/>
      <c r="V6" s="254"/>
      <c r="W6" s="23" t="s">
        <v>592</v>
      </c>
    </row>
    <row r="7" s="242" customFormat="1" ht="12.75" spans="1:23">
      <c r="A7" s="258">
        <v>1</v>
      </c>
      <c r="B7" s="254"/>
      <c r="C7" s="259" t="s">
        <v>3390</v>
      </c>
      <c r="D7" s="260" t="s">
        <v>3391</v>
      </c>
      <c r="E7" s="261">
        <v>1</v>
      </c>
      <c r="F7" s="262" t="s">
        <v>1233</v>
      </c>
      <c r="G7" s="262"/>
      <c r="H7" s="263">
        <v>41753</v>
      </c>
      <c r="I7" s="270"/>
      <c r="J7" s="261" t="s">
        <v>2303</v>
      </c>
      <c r="K7" s="271"/>
      <c r="L7" s="272">
        <v>6837.61</v>
      </c>
      <c r="M7" s="268"/>
      <c r="N7" s="268"/>
      <c r="O7" s="268">
        <v>6837.61</v>
      </c>
      <c r="P7" s="272">
        <v>6837.61</v>
      </c>
      <c r="Q7" s="268"/>
      <c r="R7" s="268"/>
      <c r="S7" s="268"/>
      <c r="T7" s="268">
        <v>0</v>
      </c>
      <c r="U7" s="276">
        <v>-100</v>
      </c>
      <c r="V7" s="277" t="s">
        <v>2302</v>
      </c>
      <c r="W7" s="278"/>
    </row>
    <row r="8" s="5" customFormat="1" ht="12.75" spans="1:23">
      <c r="A8" s="258">
        <v>2</v>
      </c>
      <c r="B8" s="254"/>
      <c r="C8" s="259" t="s">
        <v>3392</v>
      </c>
      <c r="D8" s="260" t="s">
        <v>3393</v>
      </c>
      <c r="E8" s="261">
        <v>2</v>
      </c>
      <c r="F8" s="262" t="s">
        <v>1233</v>
      </c>
      <c r="G8" s="262"/>
      <c r="H8" s="263">
        <v>41753</v>
      </c>
      <c r="I8" s="270"/>
      <c r="J8" s="261" t="s">
        <v>3274</v>
      </c>
      <c r="K8" s="271"/>
      <c r="L8" s="272">
        <v>164870.72</v>
      </c>
      <c r="M8" s="268"/>
      <c r="N8" s="268"/>
      <c r="O8" s="268">
        <v>426495.72</v>
      </c>
      <c r="P8" s="272">
        <v>164870.72</v>
      </c>
      <c r="Q8" s="268"/>
      <c r="R8" s="268"/>
      <c r="S8" s="268"/>
      <c r="T8" s="268">
        <v>235320</v>
      </c>
      <c r="U8" s="279">
        <v>-44.8247686987339</v>
      </c>
      <c r="V8" s="280" t="s">
        <v>3394</v>
      </c>
      <c r="W8" s="23"/>
    </row>
    <row r="9" s="5" customFormat="1" ht="12.75" spans="1:23">
      <c r="A9" s="258">
        <v>3</v>
      </c>
      <c r="B9" s="254"/>
      <c r="C9" s="259" t="s">
        <v>3395</v>
      </c>
      <c r="D9" s="260" t="s">
        <v>3396</v>
      </c>
      <c r="E9" s="261">
        <v>1</v>
      </c>
      <c r="F9" s="262" t="s">
        <v>1233</v>
      </c>
      <c r="G9" s="262"/>
      <c r="H9" s="263">
        <v>41753</v>
      </c>
      <c r="I9" s="270" t="s">
        <v>3397</v>
      </c>
      <c r="J9" s="261" t="s">
        <v>3398</v>
      </c>
      <c r="K9" s="271">
        <v>0.5</v>
      </c>
      <c r="L9" s="272">
        <v>1915.81</v>
      </c>
      <c r="M9" s="268"/>
      <c r="N9" s="268"/>
      <c r="O9" s="268">
        <v>1965.81</v>
      </c>
      <c r="P9" s="272">
        <v>1915.81</v>
      </c>
      <c r="Q9" s="268"/>
      <c r="R9" s="268"/>
      <c r="S9" s="268"/>
      <c r="T9" s="268">
        <v>1100</v>
      </c>
      <c r="U9" s="279">
        <v>-44.0434223042919</v>
      </c>
      <c r="V9" s="281" t="s">
        <v>3399</v>
      </c>
      <c r="W9" s="23"/>
    </row>
    <row r="10" s="5" customFormat="1" ht="12.75" spans="1:23">
      <c r="A10" s="258">
        <v>4</v>
      </c>
      <c r="B10" s="254"/>
      <c r="C10" s="259" t="s">
        <v>3395</v>
      </c>
      <c r="D10" s="260" t="s">
        <v>3400</v>
      </c>
      <c r="E10" s="261">
        <v>1</v>
      </c>
      <c r="F10" s="262" t="s">
        <v>1233</v>
      </c>
      <c r="G10" s="262"/>
      <c r="H10" s="263">
        <v>41753</v>
      </c>
      <c r="I10" s="270" t="s">
        <v>3397</v>
      </c>
      <c r="J10" s="261" t="s">
        <v>3398</v>
      </c>
      <c r="K10" s="271">
        <v>0.4</v>
      </c>
      <c r="L10" s="272">
        <v>1744.87</v>
      </c>
      <c r="M10" s="268"/>
      <c r="N10" s="268"/>
      <c r="O10" s="268">
        <v>1794.87</v>
      </c>
      <c r="P10" s="272">
        <v>1744.87</v>
      </c>
      <c r="Q10" s="268"/>
      <c r="R10" s="268"/>
      <c r="S10" s="268"/>
      <c r="T10" s="268">
        <v>880</v>
      </c>
      <c r="U10" s="279">
        <v>-50.9713795428081</v>
      </c>
      <c r="V10" s="281" t="s">
        <v>3399</v>
      </c>
      <c r="W10" s="23"/>
    </row>
    <row r="11" s="5" customFormat="1" ht="12.75" spans="1:23">
      <c r="A11" s="258">
        <v>5</v>
      </c>
      <c r="B11" s="254"/>
      <c r="C11" s="259" t="s">
        <v>3401</v>
      </c>
      <c r="D11" s="260" t="s">
        <v>3402</v>
      </c>
      <c r="E11" s="261">
        <v>25</v>
      </c>
      <c r="F11" s="262" t="s">
        <v>1231</v>
      </c>
      <c r="G11" s="262"/>
      <c r="H11" s="263">
        <v>41753</v>
      </c>
      <c r="I11" s="270"/>
      <c r="J11" s="261" t="s">
        <v>3403</v>
      </c>
      <c r="K11" s="271"/>
      <c r="L11" s="272">
        <v>33080.09</v>
      </c>
      <c r="M11" s="268"/>
      <c r="N11" s="268"/>
      <c r="O11" s="268">
        <v>85470.09</v>
      </c>
      <c r="P11" s="272">
        <v>33080.09</v>
      </c>
      <c r="Q11" s="268"/>
      <c r="R11" s="268"/>
      <c r="S11" s="268"/>
      <c r="T11" s="268">
        <v>47160</v>
      </c>
      <c r="U11" s="279">
        <v>-44.8228029243914</v>
      </c>
      <c r="V11" s="280" t="s">
        <v>3394</v>
      </c>
      <c r="W11" s="23"/>
    </row>
    <row r="12" s="5" customFormat="1" ht="12.75" spans="1:23">
      <c r="A12" s="258">
        <v>6</v>
      </c>
      <c r="B12" s="254"/>
      <c r="C12" s="259" t="s">
        <v>3404</v>
      </c>
      <c r="D12" s="260" t="s">
        <v>3405</v>
      </c>
      <c r="E12" s="261">
        <v>16</v>
      </c>
      <c r="F12" s="262" t="s">
        <v>1231</v>
      </c>
      <c r="G12" s="262"/>
      <c r="H12" s="263">
        <v>41753</v>
      </c>
      <c r="I12" s="270"/>
      <c r="J12" s="261" t="s">
        <v>3406</v>
      </c>
      <c r="K12" s="271"/>
      <c r="L12" s="272">
        <v>21095.85</v>
      </c>
      <c r="M12" s="268"/>
      <c r="N12" s="268"/>
      <c r="O12" s="268">
        <v>54700.85</v>
      </c>
      <c r="P12" s="272">
        <v>21095.85</v>
      </c>
      <c r="Q12" s="268"/>
      <c r="R12" s="268"/>
      <c r="S12" s="268"/>
      <c r="T12" s="268">
        <v>30180</v>
      </c>
      <c r="U12" s="279">
        <v>-44.827182758586</v>
      </c>
      <c r="V12" s="280" t="s">
        <v>3394</v>
      </c>
      <c r="W12" s="23"/>
    </row>
    <row r="13" s="5" customFormat="1" ht="12.75" spans="1:23">
      <c r="A13" s="258">
        <v>7</v>
      </c>
      <c r="B13" s="254"/>
      <c r="C13" s="259" t="s">
        <v>3407</v>
      </c>
      <c r="D13" s="260" t="s">
        <v>3408</v>
      </c>
      <c r="E13" s="261">
        <v>1</v>
      </c>
      <c r="F13" s="262" t="s">
        <v>1233</v>
      </c>
      <c r="G13" s="262"/>
      <c r="H13" s="263">
        <v>41753</v>
      </c>
      <c r="I13" s="270" t="s">
        <v>2343</v>
      </c>
      <c r="J13" s="261" t="s">
        <v>3406</v>
      </c>
      <c r="K13" s="271">
        <v>0.3</v>
      </c>
      <c r="L13" s="272">
        <v>6537.61</v>
      </c>
      <c r="M13" s="268"/>
      <c r="N13" s="268"/>
      <c r="O13" s="268">
        <v>6837.61</v>
      </c>
      <c r="P13" s="272">
        <v>6537.61</v>
      </c>
      <c r="Q13" s="268"/>
      <c r="R13" s="268"/>
      <c r="S13" s="268"/>
      <c r="T13" s="268">
        <v>520</v>
      </c>
      <c r="U13" s="279">
        <v>-92.3950035173109</v>
      </c>
      <c r="V13" s="281" t="s">
        <v>3409</v>
      </c>
      <c r="W13" s="23"/>
    </row>
    <row r="14" s="5" customFormat="1" ht="12.75" spans="1:23">
      <c r="A14" s="258">
        <v>8</v>
      </c>
      <c r="B14" s="254"/>
      <c r="C14" s="259" t="s">
        <v>3410</v>
      </c>
      <c r="D14" s="260" t="s">
        <v>3411</v>
      </c>
      <c r="E14" s="261">
        <v>2</v>
      </c>
      <c r="F14" s="262" t="s">
        <v>1233</v>
      </c>
      <c r="G14" s="262"/>
      <c r="H14" s="263">
        <v>41753</v>
      </c>
      <c r="I14" s="270" t="s">
        <v>2506</v>
      </c>
      <c r="J14" s="261" t="s">
        <v>3412</v>
      </c>
      <c r="K14" s="271" t="s">
        <v>3413</v>
      </c>
      <c r="L14" s="272">
        <v>20825.64</v>
      </c>
      <c r="M14" s="268"/>
      <c r="N14" s="268"/>
      <c r="O14" s="268">
        <v>21025.64</v>
      </c>
      <c r="P14" s="272">
        <v>20825.64</v>
      </c>
      <c r="Q14" s="268"/>
      <c r="R14" s="268"/>
      <c r="S14" s="268"/>
      <c r="T14" s="268">
        <v>1600</v>
      </c>
      <c r="U14" s="279">
        <v>-92.3902435312314</v>
      </c>
      <c r="V14" s="281" t="s">
        <v>3409</v>
      </c>
      <c r="W14" s="23"/>
    </row>
    <row r="15" s="5" customFormat="1" ht="12.75" spans="1:23">
      <c r="A15" s="258">
        <v>9</v>
      </c>
      <c r="B15" s="254"/>
      <c r="C15" s="259" t="s">
        <v>3414</v>
      </c>
      <c r="D15" s="260" t="s">
        <v>3415</v>
      </c>
      <c r="E15" s="261">
        <v>2</v>
      </c>
      <c r="F15" s="262" t="s">
        <v>1233</v>
      </c>
      <c r="G15" s="262"/>
      <c r="H15" s="263">
        <v>41753</v>
      </c>
      <c r="I15" s="270" t="s">
        <v>2506</v>
      </c>
      <c r="J15" s="261" t="s">
        <v>3416</v>
      </c>
      <c r="K15" s="271" t="s">
        <v>3413</v>
      </c>
      <c r="L15" s="272">
        <v>99099.16</v>
      </c>
      <c r="M15" s="268"/>
      <c r="N15" s="268"/>
      <c r="O15" s="268">
        <v>99299.16</v>
      </c>
      <c r="P15" s="272">
        <v>99099.16</v>
      </c>
      <c r="Q15" s="268"/>
      <c r="R15" s="268"/>
      <c r="S15" s="268"/>
      <c r="T15" s="268">
        <v>1600</v>
      </c>
      <c r="U15" s="279">
        <v>-98.3887074170617</v>
      </c>
      <c r="V15" s="281" t="s">
        <v>3409</v>
      </c>
      <c r="W15" s="23"/>
    </row>
    <row r="16" s="5" customFormat="1" ht="12.75" spans="1:23">
      <c r="A16" s="258">
        <v>10</v>
      </c>
      <c r="B16" s="254"/>
      <c r="C16" s="259" t="s">
        <v>3417</v>
      </c>
      <c r="D16" s="260" t="s">
        <v>3418</v>
      </c>
      <c r="E16" s="261">
        <v>1</v>
      </c>
      <c r="F16" s="262" t="s">
        <v>1233</v>
      </c>
      <c r="G16" s="262"/>
      <c r="H16" s="263">
        <v>41131</v>
      </c>
      <c r="I16" s="270" t="s">
        <v>2343</v>
      </c>
      <c r="J16" s="261" t="s">
        <v>3419</v>
      </c>
      <c r="K16" s="271">
        <v>0.4</v>
      </c>
      <c r="L16" s="272">
        <v>101400</v>
      </c>
      <c r="M16" s="268"/>
      <c r="N16" s="268"/>
      <c r="O16" s="268">
        <v>106400</v>
      </c>
      <c r="P16" s="272">
        <v>101400</v>
      </c>
      <c r="Q16" s="268"/>
      <c r="R16" s="268"/>
      <c r="S16" s="268"/>
      <c r="T16" s="268">
        <v>5000</v>
      </c>
      <c r="U16" s="279">
        <v>-95.3007518796992</v>
      </c>
      <c r="V16" s="281" t="s">
        <v>3409</v>
      </c>
      <c r="W16" s="23"/>
    </row>
    <row r="17" s="5" customFormat="1" ht="12.75" spans="1:23">
      <c r="A17" s="258">
        <v>11</v>
      </c>
      <c r="B17" s="254"/>
      <c r="C17" s="259" t="s">
        <v>3420</v>
      </c>
      <c r="D17" s="260"/>
      <c r="E17" s="261">
        <v>1</v>
      </c>
      <c r="F17" s="262" t="s">
        <v>1233</v>
      </c>
      <c r="G17" s="262"/>
      <c r="H17" s="263">
        <v>42709</v>
      </c>
      <c r="I17" s="270"/>
      <c r="J17" s="261" t="s">
        <v>2303</v>
      </c>
      <c r="K17" s="271"/>
      <c r="L17" s="272">
        <v>1880.34</v>
      </c>
      <c r="M17" s="268"/>
      <c r="N17" s="268"/>
      <c r="O17" s="268">
        <v>1880.34</v>
      </c>
      <c r="P17" s="272">
        <v>1880.34</v>
      </c>
      <c r="Q17" s="268"/>
      <c r="R17" s="268"/>
      <c r="S17" s="268"/>
      <c r="T17" s="268">
        <v>0</v>
      </c>
      <c r="U17" s="279">
        <v>-100</v>
      </c>
      <c r="V17" s="277" t="s">
        <v>2302</v>
      </c>
      <c r="W17" s="23"/>
    </row>
    <row r="18" s="5" customFormat="1" ht="12.75" spans="1:23">
      <c r="A18" s="258">
        <v>12</v>
      </c>
      <c r="B18" s="254"/>
      <c r="C18" s="259" t="s">
        <v>3421</v>
      </c>
      <c r="D18" s="260"/>
      <c r="E18" s="261">
        <v>1</v>
      </c>
      <c r="F18" s="262" t="s">
        <v>1233</v>
      </c>
      <c r="G18" s="262"/>
      <c r="H18" s="263">
        <v>41791</v>
      </c>
      <c r="I18" s="270"/>
      <c r="J18" s="261" t="s">
        <v>2303</v>
      </c>
      <c r="K18" s="271"/>
      <c r="L18" s="272">
        <v>7931.63</v>
      </c>
      <c r="M18" s="268"/>
      <c r="N18" s="268"/>
      <c r="O18" s="268">
        <v>7931.63</v>
      </c>
      <c r="P18" s="272">
        <v>7931.63</v>
      </c>
      <c r="Q18" s="268"/>
      <c r="R18" s="268"/>
      <c r="S18" s="268"/>
      <c r="T18" s="268">
        <v>0</v>
      </c>
      <c r="U18" s="279">
        <v>-100</v>
      </c>
      <c r="V18" s="277" t="s">
        <v>2302</v>
      </c>
      <c r="W18" s="23"/>
    </row>
    <row r="19" s="5" customFormat="1" ht="12.75" spans="1:23">
      <c r="A19" s="258">
        <v>13</v>
      </c>
      <c r="B19" s="254"/>
      <c r="C19" s="259" t="s">
        <v>3422</v>
      </c>
      <c r="D19" s="260"/>
      <c r="E19" s="261">
        <v>1</v>
      </c>
      <c r="F19" s="262" t="s">
        <v>1231</v>
      </c>
      <c r="G19" s="262"/>
      <c r="H19" s="263">
        <v>41791</v>
      </c>
      <c r="I19" s="270"/>
      <c r="J19" s="261" t="s">
        <v>1226</v>
      </c>
      <c r="K19" s="271"/>
      <c r="L19" s="272">
        <v>13797.44</v>
      </c>
      <c r="M19" s="268"/>
      <c r="N19" s="268"/>
      <c r="O19" s="268">
        <v>35897.44</v>
      </c>
      <c r="P19" s="272">
        <v>13797.44</v>
      </c>
      <c r="Q19" s="268"/>
      <c r="R19" s="268"/>
      <c r="S19" s="268"/>
      <c r="T19" s="268">
        <v>20252</v>
      </c>
      <c r="U19" s="279">
        <v>-43.5837207332891</v>
      </c>
      <c r="V19" s="280" t="s">
        <v>3394</v>
      </c>
      <c r="W19" s="23"/>
    </row>
    <row r="20" s="5" customFormat="1" ht="12.75" spans="1:23">
      <c r="A20" s="258">
        <v>14</v>
      </c>
      <c r="B20" s="254"/>
      <c r="C20" s="259" t="s">
        <v>3423</v>
      </c>
      <c r="D20" s="260" t="s">
        <v>3424</v>
      </c>
      <c r="E20" s="261">
        <v>1</v>
      </c>
      <c r="F20" s="262" t="s">
        <v>1233</v>
      </c>
      <c r="G20" s="262"/>
      <c r="H20" s="263">
        <v>41791</v>
      </c>
      <c r="I20" s="270"/>
      <c r="J20" s="261" t="s">
        <v>3425</v>
      </c>
      <c r="K20" s="271"/>
      <c r="L20" s="272">
        <v>39498.38</v>
      </c>
      <c r="M20" s="268"/>
      <c r="N20" s="268"/>
      <c r="O20" s="268">
        <v>103068.38</v>
      </c>
      <c r="P20" s="272">
        <v>39498.38</v>
      </c>
      <c r="Q20" s="268"/>
      <c r="R20" s="268"/>
      <c r="S20" s="268"/>
      <c r="T20" s="268">
        <v>58133</v>
      </c>
      <c r="U20" s="279">
        <v>-43.5976387714642</v>
      </c>
      <c r="V20" s="280" t="s">
        <v>3394</v>
      </c>
      <c r="W20" s="23"/>
    </row>
    <row r="21" s="5" customFormat="1" ht="12.75" spans="1:23">
      <c r="A21" s="258">
        <v>15</v>
      </c>
      <c r="B21" s="254"/>
      <c r="C21" s="259" t="s">
        <v>1531</v>
      </c>
      <c r="D21" s="260">
        <v>30</v>
      </c>
      <c r="E21" s="261">
        <v>1</v>
      </c>
      <c r="F21" s="262" t="s">
        <v>1233</v>
      </c>
      <c r="G21" s="262"/>
      <c r="H21" s="263">
        <v>41792</v>
      </c>
      <c r="I21" s="270"/>
      <c r="J21" s="261" t="s">
        <v>3426</v>
      </c>
      <c r="K21" s="271"/>
      <c r="L21" s="272">
        <v>660</v>
      </c>
      <c r="M21" s="268"/>
      <c r="N21" s="268"/>
      <c r="O21" s="268">
        <v>1700</v>
      </c>
      <c r="P21" s="272">
        <v>660</v>
      </c>
      <c r="Q21" s="268"/>
      <c r="R21" s="268"/>
      <c r="S21" s="268"/>
      <c r="T21" s="268">
        <v>915</v>
      </c>
      <c r="U21" s="279">
        <v>-46.1764705882353</v>
      </c>
      <c r="V21" s="280" t="s">
        <v>3394</v>
      </c>
      <c r="W21" s="23"/>
    </row>
    <row r="22" s="5" customFormat="1" ht="12.75" spans="1:23">
      <c r="A22" s="258">
        <v>16</v>
      </c>
      <c r="B22" s="254"/>
      <c r="C22" s="259" t="s">
        <v>3427</v>
      </c>
      <c r="D22" s="260"/>
      <c r="E22" s="261">
        <v>1</v>
      </c>
      <c r="F22" s="262" t="s">
        <v>1233</v>
      </c>
      <c r="G22" s="262"/>
      <c r="H22" s="263">
        <v>41793</v>
      </c>
      <c r="I22" s="270"/>
      <c r="J22" s="261" t="s">
        <v>2303</v>
      </c>
      <c r="K22" s="271"/>
      <c r="L22" s="272">
        <v>4213</v>
      </c>
      <c r="M22" s="268"/>
      <c r="N22" s="268"/>
      <c r="O22" s="268">
        <v>4213</v>
      </c>
      <c r="P22" s="272">
        <v>4213</v>
      </c>
      <c r="Q22" s="268"/>
      <c r="R22" s="268"/>
      <c r="S22" s="268"/>
      <c r="T22" s="268">
        <v>0</v>
      </c>
      <c r="U22" s="279">
        <v>-100</v>
      </c>
      <c r="V22" s="277" t="s">
        <v>2302</v>
      </c>
      <c r="W22" s="23"/>
    </row>
    <row r="23" s="5" customFormat="1" ht="12.75" spans="1:23">
      <c r="A23" s="258">
        <v>17</v>
      </c>
      <c r="B23" s="254"/>
      <c r="C23" s="259" t="s">
        <v>3410</v>
      </c>
      <c r="D23" s="260"/>
      <c r="E23" s="261">
        <v>6</v>
      </c>
      <c r="F23" s="262" t="s">
        <v>1233</v>
      </c>
      <c r="G23" s="262"/>
      <c r="H23" s="263">
        <v>41753</v>
      </c>
      <c r="I23" s="270" t="s">
        <v>2506</v>
      </c>
      <c r="J23" s="261" t="s">
        <v>3428</v>
      </c>
      <c r="K23" s="271" t="s">
        <v>3429</v>
      </c>
      <c r="L23" s="272">
        <v>53148.38</v>
      </c>
      <c r="M23" s="268"/>
      <c r="N23" s="268"/>
      <c r="O23" s="268">
        <v>54148.38</v>
      </c>
      <c r="P23" s="272">
        <v>53148.38</v>
      </c>
      <c r="Q23" s="268"/>
      <c r="R23" s="268"/>
      <c r="S23" s="268"/>
      <c r="T23" s="268">
        <v>1000</v>
      </c>
      <c r="U23" s="279">
        <v>-98.1532226818235</v>
      </c>
      <c r="V23" s="281" t="s">
        <v>3409</v>
      </c>
      <c r="W23" s="23"/>
    </row>
    <row r="24" s="5" customFormat="1" ht="12.75" spans="1:23">
      <c r="A24" s="258">
        <v>18</v>
      </c>
      <c r="B24" s="254"/>
      <c r="C24" s="259" t="s">
        <v>3430</v>
      </c>
      <c r="D24" s="260"/>
      <c r="E24" s="261">
        <v>1</v>
      </c>
      <c r="F24" s="262" t="s">
        <v>1238</v>
      </c>
      <c r="G24" s="262"/>
      <c r="H24" s="263">
        <v>41795</v>
      </c>
      <c r="I24" s="270" t="s">
        <v>2343</v>
      </c>
      <c r="J24" s="261" t="s">
        <v>2303</v>
      </c>
      <c r="K24" s="271">
        <v>0.5</v>
      </c>
      <c r="L24" s="272">
        <v>156749.14</v>
      </c>
      <c r="M24" s="268"/>
      <c r="N24" s="268"/>
      <c r="O24" s="268">
        <v>156749.14</v>
      </c>
      <c r="P24" s="272">
        <v>156749.14</v>
      </c>
      <c r="Q24" s="268"/>
      <c r="R24" s="268"/>
      <c r="S24" s="268"/>
      <c r="T24" s="268">
        <v>860</v>
      </c>
      <c r="U24" s="279">
        <v>-99.4513526517594</v>
      </c>
      <c r="V24" s="281" t="s">
        <v>3409</v>
      </c>
      <c r="W24" s="23"/>
    </row>
    <row r="25" s="5" customFormat="1" ht="12.75" spans="1:23">
      <c r="A25" s="258">
        <v>19</v>
      </c>
      <c r="B25" s="254"/>
      <c r="C25" s="259" t="s">
        <v>3431</v>
      </c>
      <c r="D25" s="260"/>
      <c r="E25" s="261">
        <v>1</v>
      </c>
      <c r="F25" s="262" t="s">
        <v>1238</v>
      </c>
      <c r="G25" s="262"/>
      <c r="H25" s="263">
        <v>41796</v>
      </c>
      <c r="I25" s="270" t="s">
        <v>2343</v>
      </c>
      <c r="J25" s="261" t="s">
        <v>2303</v>
      </c>
      <c r="K25" s="271">
        <v>0.1</v>
      </c>
      <c r="L25" s="272">
        <v>364957.27</v>
      </c>
      <c r="M25" s="268"/>
      <c r="N25" s="268"/>
      <c r="O25" s="268">
        <v>364957.27</v>
      </c>
      <c r="P25" s="272">
        <v>364957.27</v>
      </c>
      <c r="Q25" s="268"/>
      <c r="R25" s="268"/>
      <c r="S25" s="268"/>
      <c r="T25" s="268">
        <v>170</v>
      </c>
      <c r="U25" s="279">
        <v>-99.9534192043907</v>
      </c>
      <c r="V25" s="281" t="s">
        <v>3409</v>
      </c>
      <c r="W25" s="23"/>
    </row>
    <row r="26" s="5" customFormat="1" ht="12.75" spans="1:23">
      <c r="A26" s="258">
        <v>20</v>
      </c>
      <c r="B26" s="254"/>
      <c r="C26" s="259" t="s">
        <v>3432</v>
      </c>
      <c r="D26" s="260" t="s">
        <v>3433</v>
      </c>
      <c r="E26" s="261">
        <v>1</v>
      </c>
      <c r="F26" s="262" t="s">
        <v>1238</v>
      </c>
      <c r="G26" s="262"/>
      <c r="H26" s="263">
        <v>41797</v>
      </c>
      <c r="I26" s="270" t="s">
        <v>2343</v>
      </c>
      <c r="J26" s="261" t="s">
        <v>2303</v>
      </c>
      <c r="K26" s="271">
        <v>0.2</v>
      </c>
      <c r="L26" s="272">
        <v>286410.24</v>
      </c>
      <c r="M26" s="268"/>
      <c r="N26" s="268"/>
      <c r="O26" s="268">
        <v>286410.24</v>
      </c>
      <c r="P26" s="272">
        <v>286410.24</v>
      </c>
      <c r="Q26" s="268"/>
      <c r="R26" s="268"/>
      <c r="S26" s="268"/>
      <c r="T26" s="268">
        <v>340</v>
      </c>
      <c r="U26" s="279">
        <v>-99.881289160611</v>
      </c>
      <c r="V26" s="281" t="s">
        <v>3409</v>
      </c>
      <c r="W26" s="23"/>
    </row>
    <row r="27" s="5" customFormat="1" ht="12.75" spans="1:23">
      <c r="A27" s="258">
        <v>21</v>
      </c>
      <c r="B27" s="254"/>
      <c r="C27" s="259" t="s">
        <v>3434</v>
      </c>
      <c r="D27" s="260" t="s">
        <v>3435</v>
      </c>
      <c r="E27" s="261">
        <v>1</v>
      </c>
      <c r="F27" s="262" t="s">
        <v>1233</v>
      </c>
      <c r="G27" s="262"/>
      <c r="H27" s="263">
        <v>41798</v>
      </c>
      <c r="I27" s="270"/>
      <c r="J27" s="261" t="s">
        <v>3398</v>
      </c>
      <c r="K27" s="271"/>
      <c r="L27" s="272">
        <v>15071.24</v>
      </c>
      <c r="M27" s="268"/>
      <c r="N27" s="268"/>
      <c r="O27" s="268">
        <v>39316.24</v>
      </c>
      <c r="P27" s="272">
        <v>15071.24</v>
      </c>
      <c r="Q27" s="268"/>
      <c r="R27" s="268"/>
      <c r="S27" s="268"/>
      <c r="T27" s="268">
        <v>22204</v>
      </c>
      <c r="U27" s="279">
        <v>-43.5246096778329</v>
      </c>
      <c r="V27" s="280" t="s">
        <v>3394</v>
      </c>
      <c r="W27" s="23"/>
    </row>
    <row r="28" s="5" customFormat="1" ht="12.75" spans="1:23">
      <c r="A28" s="258">
        <v>22</v>
      </c>
      <c r="B28" s="254"/>
      <c r="C28" s="259" t="s">
        <v>3436</v>
      </c>
      <c r="D28" s="260" t="s">
        <v>3437</v>
      </c>
      <c r="E28" s="261">
        <v>1</v>
      </c>
      <c r="F28" s="262" t="s">
        <v>1233</v>
      </c>
      <c r="G28" s="262"/>
      <c r="H28" s="263">
        <v>41799</v>
      </c>
      <c r="I28" s="270"/>
      <c r="J28" s="261" t="s">
        <v>2861</v>
      </c>
      <c r="K28" s="271"/>
      <c r="L28" s="272">
        <v>1755.38</v>
      </c>
      <c r="M28" s="268"/>
      <c r="N28" s="268"/>
      <c r="O28" s="268">
        <v>4615.38</v>
      </c>
      <c r="P28" s="272">
        <v>1755.38</v>
      </c>
      <c r="Q28" s="268"/>
      <c r="R28" s="268"/>
      <c r="S28" s="268"/>
      <c r="T28" s="268">
        <v>2562</v>
      </c>
      <c r="U28" s="279">
        <v>-44.4899444899445</v>
      </c>
      <c r="V28" s="280" t="s">
        <v>3394</v>
      </c>
      <c r="W28" s="23"/>
    </row>
    <row r="29" s="5" customFormat="1" ht="12.75" spans="1:23">
      <c r="A29" s="258">
        <v>23</v>
      </c>
      <c r="B29" s="254"/>
      <c r="C29" s="259" t="s">
        <v>3438</v>
      </c>
      <c r="D29" s="260" t="s">
        <v>3439</v>
      </c>
      <c r="E29" s="261">
        <v>1</v>
      </c>
      <c r="F29" s="262" t="s">
        <v>1233</v>
      </c>
      <c r="G29" s="262"/>
      <c r="H29" s="263">
        <v>41800</v>
      </c>
      <c r="I29" s="270" t="s">
        <v>2343</v>
      </c>
      <c r="J29" s="261" t="s">
        <v>3440</v>
      </c>
      <c r="K29" s="271">
        <v>0.1</v>
      </c>
      <c r="L29" s="272">
        <v>6666.67</v>
      </c>
      <c r="M29" s="268"/>
      <c r="N29" s="268"/>
      <c r="O29" s="268">
        <v>6666.67</v>
      </c>
      <c r="P29" s="272">
        <v>6666.67</v>
      </c>
      <c r="Q29" s="268"/>
      <c r="R29" s="268"/>
      <c r="S29" s="268"/>
      <c r="T29" s="268">
        <v>170</v>
      </c>
      <c r="U29" s="279">
        <v>-97.4500012749994</v>
      </c>
      <c r="V29" s="281" t="s">
        <v>3409</v>
      </c>
      <c r="W29" s="23"/>
    </row>
    <row r="30" s="243" customFormat="1" ht="12.75" spans="1:23">
      <c r="A30" s="258">
        <v>24</v>
      </c>
      <c r="B30" s="254"/>
      <c r="C30" s="259" t="s">
        <v>3441</v>
      </c>
      <c r="D30" s="260" t="s">
        <v>3442</v>
      </c>
      <c r="E30" s="261">
        <v>2</v>
      </c>
      <c r="F30" s="262" t="s">
        <v>1233</v>
      </c>
      <c r="G30" s="262"/>
      <c r="H30" s="263">
        <v>41801</v>
      </c>
      <c r="I30" s="270" t="s">
        <v>2343</v>
      </c>
      <c r="J30" s="261" t="s">
        <v>3440</v>
      </c>
      <c r="K30" s="271">
        <v>0.1</v>
      </c>
      <c r="L30" s="272">
        <v>12136.76</v>
      </c>
      <c r="M30" s="268"/>
      <c r="N30" s="268"/>
      <c r="O30" s="268">
        <v>12136.76</v>
      </c>
      <c r="P30" s="272">
        <v>12136.76</v>
      </c>
      <c r="Q30" s="268"/>
      <c r="R30" s="268"/>
      <c r="S30" s="268"/>
      <c r="T30" s="268">
        <v>170</v>
      </c>
      <c r="U30" s="279">
        <v>-98.5992966821458</v>
      </c>
      <c r="V30" s="281" t="s">
        <v>3409</v>
      </c>
      <c r="W30" s="23"/>
    </row>
    <row r="31" s="5" customFormat="1" ht="12.75" spans="1:23">
      <c r="A31" s="258">
        <v>25</v>
      </c>
      <c r="B31" s="254"/>
      <c r="C31" s="259" t="s">
        <v>3443</v>
      </c>
      <c r="D31" s="260" t="s">
        <v>3444</v>
      </c>
      <c r="E31" s="261">
        <v>2</v>
      </c>
      <c r="F31" s="262" t="s">
        <v>1233</v>
      </c>
      <c r="G31" s="262"/>
      <c r="H31" s="263">
        <v>41802</v>
      </c>
      <c r="I31" s="270" t="s">
        <v>2343</v>
      </c>
      <c r="J31" s="261" t="s">
        <v>3440</v>
      </c>
      <c r="K31" s="271">
        <v>0.1</v>
      </c>
      <c r="L31" s="272">
        <v>9059.83</v>
      </c>
      <c r="M31" s="268"/>
      <c r="N31" s="268"/>
      <c r="O31" s="268">
        <v>9059.83</v>
      </c>
      <c r="P31" s="272">
        <v>9059.83</v>
      </c>
      <c r="Q31" s="268"/>
      <c r="R31" s="268"/>
      <c r="S31" s="268"/>
      <c r="T31" s="268">
        <v>170</v>
      </c>
      <c r="U31" s="279">
        <v>-98.1235851003827</v>
      </c>
      <c r="V31" s="281" t="s">
        <v>3409</v>
      </c>
      <c r="W31" s="23"/>
    </row>
    <row r="32" s="5" customFormat="1" ht="12.75" spans="1:23">
      <c r="A32" s="258">
        <v>26</v>
      </c>
      <c r="B32" s="254"/>
      <c r="C32" s="259" t="s">
        <v>3445</v>
      </c>
      <c r="D32" s="260"/>
      <c r="E32" s="261">
        <v>1</v>
      </c>
      <c r="F32" s="262" t="s">
        <v>1238</v>
      </c>
      <c r="G32" s="262"/>
      <c r="H32" s="263">
        <v>41671</v>
      </c>
      <c r="I32" s="270"/>
      <c r="J32" s="261" t="s">
        <v>2303</v>
      </c>
      <c r="K32" s="271"/>
      <c r="L32" s="272">
        <v>6837.61</v>
      </c>
      <c r="M32" s="268"/>
      <c r="N32" s="268"/>
      <c r="O32" s="268">
        <v>6837.61</v>
      </c>
      <c r="P32" s="272">
        <v>6837.61</v>
      </c>
      <c r="Q32" s="268"/>
      <c r="R32" s="268"/>
      <c r="S32" s="268"/>
      <c r="T32" s="268">
        <v>0</v>
      </c>
      <c r="U32" s="279">
        <v>-100</v>
      </c>
      <c r="V32" s="277" t="s">
        <v>3446</v>
      </c>
      <c r="W32" s="23"/>
    </row>
    <row r="33" s="5" customFormat="1" ht="12.75" spans="1:23">
      <c r="A33" s="258">
        <v>27</v>
      </c>
      <c r="B33" s="254"/>
      <c r="C33" s="259" t="s">
        <v>3447</v>
      </c>
      <c r="D33" s="260" t="s">
        <v>3448</v>
      </c>
      <c r="E33" s="261">
        <v>1</v>
      </c>
      <c r="F33" s="262" t="s">
        <v>1238</v>
      </c>
      <c r="G33" s="262"/>
      <c r="H33" s="263">
        <v>41122</v>
      </c>
      <c r="I33" s="270" t="s">
        <v>2343</v>
      </c>
      <c r="J33" s="261" t="s">
        <v>3449</v>
      </c>
      <c r="K33" s="271">
        <v>0.05</v>
      </c>
      <c r="L33" s="272">
        <v>11636.75</v>
      </c>
      <c r="M33" s="268"/>
      <c r="N33" s="268"/>
      <c r="O33" s="268">
        <v>12136.75</v>
      </c>
      <c r="P33" s="272">
        <v>11636.75</v>
      </c>
      <c r="Q33" s="268"/>
      <c r="R33" s="268"/>
      <c r="S33" s="268"/>
      <c r="T33" s="268">
        <v>500</v>
      </c>
      <c r="U33" s="279">
        <v>-95.8802809648382</v>
      </c>
      <c r="V33" s="281" t="s">
        <v>3409</v>
      </c>
      <c r="W33" s="23"/>
    </row>
    <row r="34" s="5" customFormat="1" ht="12.75" spans="1:23">
      <c r="A34" s="258">
        <v>28</v>
      </c>
      <c r="B34" s="254"/>
      <c r="C34" s="259" t="s">
        <v>3450</v>
      </c>
      <c r="D34" s="260" t="s">
        <v>3451</v>
      </c>
      <c r="E34" s="261">
        <v>100</v>
      </c>
      <c r="F34" s="262" t="s">
        <v>1250</v>
      </c>
      <c r="G34" s="262"/>
      <c r="H34" s="263">
        <v>41122</v>
      </c>
      <c r="I34" s="270"/>
      <c r="J34" s="261" t="s">
        <v>3452</v>
      </c>
      <c r="K34" s="271"/>
      <c r="L34" s="272">
        <v>7421.22</v>
      </c>
      <c r="M34" s="268"/>
      <c r="N34" s="268"/>
      <c r="O34" s="268">
        <v>13675.22</v>
      </c>
      <c r="P34" s="272">
        <v>7421.22</v>
      </c>
      <c r="Q34" s="268"/>
      <c r="R34" s="268"/>
      <c r="S34" s="268"/>
      <c r="T34" s="268">
        <v>5472</v>
      </c>
      <c r="U34" s="279">
        <v>-59.9860185064664</v>
      </c>
      <c r="V34" s="280" t="s">
        <v>3394</v>
      </c>
      <c r="W34" s="23"/>
    </row>
    <row r="35" s="5" customFormat="1" ht="12.75" spans="1:23">
      <c r="A35" s="258">
        <v>29</v>
      </c>
      <c r="B35" s="254"/>
      <c r="C35" s="259" t="s">
        <v>3453</v>
      </c>
      <c r="D35" s="260" t="s">
        <v>3454</v>
      </c>
      <c r="E35" s="261">
        <v>1</v>
      </c>
      <c r="F35" s="262" t="s">
        <v>1238</v>
      </c>
      <c r="G35" s="262"/>
      <c r="H35" s="263">
        <v>41131</v>
      </c>
      <c r="I35" s="273" t="s">
        <v>2334</v>
      </c>
      <c r="J35" s="261" t="s">
        <v>2303</v>
      </c>
      <c r="K35" s="271">
        <v>0.1</v>
      </c>
      <c r="L35" s="272">
        <v>6623.93</v>
      </c>
      <c r="M35" s="268"/>
      <c r="N35" s="268"/>
      <c r="O35" s="268">
        <v>6623.93</v>
      </c>
      <c r="P35" s="272">
        <v>6623.93</v>
      </c>
      <c r="Q35" s="268"/>
      <c r="R35" s="268"/>
      <c r="S35" s="268"/>
      <c r="T35" s="268">
        <v>0</v>
      </c>
      <c r="U35" s="279">
        <v>-100</v>
      </c>
      <c r="V35" s="281" t="s">
        <v>3409</v>
      </c>
      <c r="W35" s="23"/>
    </row>
    <row r="36" s="5" customFormat="1" ht="12.75" spans="1:23">
      <c r="A36" s="258">
        <v>30</v>
      </c>
      <c r="B36" s="254"/>
      <c r="C36" s="259" t="s">
        <v>3455</v>
      </c>
      <c r="D36" s="260" t="s">
        <v>3456</v>
      </c>
      <c r="E36" s="261">
        <v>3</v>
      </c>
      <c r="F36" s="262" t="s">
        <v>1231</v>
      </c>
      <c r="G36" s="262"/>
      <c r="H36" s="263">
        <v>41131</v>
      </c>
      <c r="I36" s="270" t="s">
        <v>2343</v>
      </c>
      <c r="J36" s="261" t="s">
        <v>2303</v>
      </c>
      <c r="K36" s="271">
        <v>0.01</v>
      </c>
      <c r="L36" s="272">
        <v>2410.26</v>
      </c>
      <c r="M36" s="268"/>
      <c r="N36" s="268"/>
      <c r="O36" s="268">
        <v>2410.26</v>
      </c>
      <c r="P36" s="272">
        <v>2410.26</v>
      </c>
      <c r="Q36" s="268"/>
      <c r="R36" s="268"/>
      <c r="S36" s="268"/>
      <c r="T36" s="268">
        <v>20</v>
      </c>
      <c r="U36" s="279">
        <v>-99.1702140018089</v>
      </c>
      <c r="V36" s="281" t="s">
        <v>3409</v>
      </c>
      <c r="W36" s="23"/>
    </row>
    <row r="37" s="5" customFormat="1" ht="12.75" spans="1:23">
      <c r="A37" s="258">
        <v>31</v>
      </c>
      <c r="B37" s="254"/>
      <c r="C37" s="259" t="s">
        <v>3457</v>
      </c>
      <c r="D37" s="260"/>
      <c r="E37" s="261">
        <v>1000</v>
      </c>
      <c r="F37" s="262" t="s">
        <v>1250</v>
      </c>
      <c r="G37" s="262"/>
      <c r="H37" s="263">
        <v>41131</v>
      </c>
      <c r="I37" s="270" t="s">
        <v>2343</v>
      </c>
      <c r="J37" s="261" t="s">
        <v>2303</v>
      </c>
      <c r="K37" s="271">
        <v>0.3</v>
      </c>
      <c r="L37" s="272">
        <v>3572.65</v>
      </c>
      <c r="M37" s="268"/>
      <c r="N37" s="268"/>
      <c r="O37" s="268">
        <v>3572.65</v>
      </c>
      <c r="P37" s="272">
        <v>3572.65</v>
      </c>
      <c r="Q37" s="268"/>
      <c r="R37" s="268"/>
      <c r="S37" s="268"/>
      <c r="T37" s="268">
        <v>520</v>
      </c>
      <c r="U37" s="279">
        <v>-85.4449778175864</v>
      </c>
      <c r="V37" s="281" t="s">
        <v>3409</v>
      </c>
      <c r="W37" s="23"/>
    </row>
    <row r="38" s="5" customFormat="1" ht="12.75" spans="1:23">
      <c r="A38" s="258">
        <v>32</v>
      </c>
      <c r="B38" s="254"/>
      <c r="C38" s="259" t="s">
        <v>3458</v>
      </c>
      <c r="D38" s="260" t="s">
        <v>3459</v>
      </c>
      <c r="E38" s="261">
        <v>2</v>
      </c>
      <c r="F38" s="262" t="s">
        <v>1233</v>
      </c>
      <c r="G38" s="262"/>
      <c r="H38" s="263">
        <v>41131</v>
      </c>
      <c r="I38" s="270" t="s">
        <v>2343</v>
      </c>
      <c r="J38" s="261" t="s">
        <v>3440</v>
      </c>
      <c r="K38" s="271">
        <v>0.05</v>
      </c>
      <c r="L38" s="272">
        <v>9927.35</v>
      </c>
      <c r="M38" s="268"/>
      <c r="N38" s="268"/>
      <c r="O38" s="268">
        <v>10427.35</v>
      </c>
      <c r="P38" s="272">
        <v>9927.35</v>
      </c>
      <c r="Q38" s="268"/>
      <c r="R38" s="268"/>
      <c r="S38" s="268"/>
      <c r="T38" s="268">
        <v>500</v>
      </c>
      <c r="U38" s="279">
        <v>-95.2049178362671</v>
      </c>
      <c r="V38" s="281" t="s">
        <v>3409</v>
      </c>
      <c r="W38" s="23"/>
    </row>
    <row r="39" s="5" customFormat="1" ht="12.75" spans="1:23">
      <c r="A39" s="258">
        <v>33</v>
      </c>
      <c r="B39" s="254"/>
      <c r="C39" s="259" t="s">
        <v>3460</v>
      </c>
      <c r="D39" s="260" t="s">
        <v>3461</v>
      </c>
      <c r="E39" s="261">
        <v>2</v>
      </c>
      <c r="F39" s="262" t="s">
        <v>1233</v>
      </c>
      <c r="G39" s="262"/>
      <c r="H39" s="263">
        <v>41131</v>
      </c>
      <c r="I39" s="270"/>
      <c r="J39" s="261" t="s">
        <v>3462</v>
      </c>
      <c r="K39" s="271"/>
      <c r="L39" s="272">
        <v>16240.53</v>
      </c>
      <c r="M39" s="268"/>
      <c r="N39" s="268"/>
      <c r="O39" s="268">
        <v>29914.53</v>
      </c>
      <c r="P39" s="272">
        <v>16240.53</v>
      </c>
      <c r="Q39" s="268"/>
      <c r="R39" s="268"/>
      <c r="S39" s="268"/>
      <c r="T39" s="268">
        <v>12048</v>
      </c>
      <c r="U39" s="279">
        <v>-59.7252572579278</v>
      </c>
      <c r="V39" s="280" t="s">
        <v>3394</v>
      </c>
      <c r="W39" s="23"/>
    </row>
    <row r="40" s="5" customFormat="1" ht="12.75" spans="1:23">
      <c r="A40" s="258">
        <v>34</v>
      </c>
      <c r="B40" s="254"/>
      <c r="C40" s="259" t="s">
        <v>3463</v>
      </c>
      <c r="D40" s="260"/>
      <c r="E40" s="261">
        <v>1</v>
      </c>
      <c r="F40" s="262" t="s">
        <v>1233</v>
      </c>
      <c r="G40" s="262"/>
      <c r="H40" s="263">
        <v>41802</v>
      </c>
      <c r="I40" s="270"/>
      <c r="J40" s="261" t="s">
        <v>2303</v>
      </c>
      <c r="K40" s="271"/>
      <c r="L40" s="272">
        <v>19145.3</v>
      </c>
      <c r="M40" s="268"/>
      <c r="N40" s="268"/>
      <c r="O40" s="268">
        <v>19145.3</v>
      </c>
      <c r="P40" s="272">
        <v>19145.3</v>
      </c>
      <c r="Q40" s="268"/>
      <c r="R40" s="268"/>
      <c r="S40" s="268"/>
      <c r="T40" s="268">
        <v>0</v>
      </c>
      <c r="U40" s="279">
        <v>-100</v>
      </c>
      <c r="V40" s="277" t="s">
        <v>3464</v>
      </c>
      <c r="W40" s="23"/>
    </row>
    <row r="41" s="5" customFormat="1" ht="12.75" spans="1:23">
      <c r="A41" s="258">
        <v>35</v>
      </c>
      <c r="B41" s="254"/>
      <c r="C41" s="259" t="s">
        <v>3465</v>
      </c>
      <c r="D41" s="260"/>
      <c r="E41" s="261">
        <v>5</v>
      </c>
      <c r="F41" s="262" t="s">
        <v>1233</v>
      </c>
      <c r="G41" s="262"/>
      <c r="H41" s="263">
        <v>41803</v>
      </c>
      <c r="I41" s="270"/>
      <c r="J41" s="261" t="s">
        <v>2303</v>
      </c>
      <c r="K41" s="271"/>
      <c r="L41" s="272">
        <v>38666.67</v>
      </c>
      <c r="M41" s="268"/>
      <c r="N41" s="268"/>
      <c r="O41" s="268">
        <v>38666.67</v>
      </c>
      <c r="P41" s="272">
        <v>38666.67</v>
      </c>
      <c r="Q41" s="268"/>
      <c r="R41" s="268"/>
      <c r="S41" s="268"/>
      <c r="T41" s="268">
        <v>0</v>
      </c>
      <c r="U41" s="279">
        <v>-100</v>
      </c>
      <c r="V41" s="277" t="s">
        <v>3464</v>
      </c>
      <c r="W41" s="23"/>
    </row>
    <row r="42" s="244" customFormat="1" ht="12.75" spans="1:23">
      <c r="A42" s="258">
        <v>36</v>
      </c>
      <c r="B42" s="254"/>
      <c r="C42" s="259" t="s">
        <v>3466</v>
      </c>
      <c r="D42" s="260" t="s">
        <v>3467</v>
      </c>
      <c r="E42" s="261">
        <v>1</v>
      </c>
      <c r="F42" s="262" t="s">
        <v>1233</v>
      </c>
      <c r="G42" s="262"/>
      <c r="H42" s="263">
        <v>41804</v>
      </c>
      <c r="I42" s="273" t="s">
        <v>2445</v>
      </c>
      <c r="J42" s="261" t="s">
        <v>3468</v>
      </c>
      <c r="K42" s="271">
        <v>0.14</v>
      </c>
      <c r="L42" s="272">
        <v>11636.75</v>
      </c>
      <c r="M42" s="268"/>
      <c r="N42" s="268"/>
      <c r="O42" s="268">
        <v>12136.75</v>
      </c>
      <c r="P42" s="272">
        <v>11636.75</v>
      </c>
      <c r="Q42" s="268"/>
      <c r="R42" s="268"/>
      <c r="S42" s="268"/>
      <c r="T42" s="268">
        <v>500</v>
      </c>
      <c r="U42" s="279">
        <v>-95.8802809648382</v>
      </c>
      <c r="V42" s="281" t="s">
        <v>3409</v>
      </c>
      <c r="W42" s="23"/>
    </row>
    <row r="43" s="5" customFormat="1" ht="12.75" spans="1:23">
      <c r="A43" s="258">
        <v>37</v>
      </c>
      <c r="B43" s="254"/>
      <c r="C43" s="259" t="s">
        <v>3469</v>
      </c>
      <c r="D43" s="260"/>
      <c r="E43" s="261">
        <v>1</v>
      </c>
      <c r="F43" s="262" t="s">
        <v>1233</v>
      </c>
      <c r="G43" s="262"/>
      <c r="H43" s="263">
        <v>41805</v>
      </c>
      <c r="I43" s="270"/>
      <c r="J43" s="261" t="s">
        <v>3470</v>
      </c>
      <c r="K43" s="271"/>
      <c r="L43" s="272">
        <v>4822.99</v>
      </c>
      <c r="M43" s="268"/>
      <c r="N43" s="268"/>
      <c r="O43" s="268">
        <v>12752.99</v>
      </c>
      <c r="P43" s="272">
        <v>4822.99</v>
      </c>
      <c r="Q43" s="268"/>
      <c r="R43" s="268"/>
      <c r="S43" s="268"/>
      <c r="T43" s="268">
        <v>7259</v>
      </c>
      <c r="U43" s="279">
        <v>-43.0800149611973</v>
      </c>
      <c r="V43" s="280" t="s">
        <v>3394</v>
      </c>
      <c r="W43" s="23"/>
    </row>
    <row r="44" s="5" customFormat="1" ht="12.75" spans="1:23">
      <c r="A44" s="258">
        <v>38</v>
      </c>
      <c r="B44" s="254"/>
      <c r="C44" s="259" t="s">
        <v>2331</v>
      </c>
      <c r="D44" s="260" t="s">
        <v>2332</v>
      </c>
      <c r="E44" s="261">
        <v>1</v>
      </c>
      <c r="F44" s="262" t="s">
        <v>1233</v>
      </c>
      <c r="G44" s="262"/>
      <c r="H44" s="263">
        <v>42709</v>
      </c>
      <c r="I44" s="270" t="s">
        <v>2343</v>
      </c>
      <c r="J44" s="261" t="s">
        <v>3471</v>
      </c>
      <c r="K44" s="271">
        <v>0.05</v>
      </c>
      <c r="L44" s="272">
        <v>20000</v>
      </c>
      <c r="M44" s="268"/>
      <c r="N44" s="268"/>
      <c r="O44" s="268">
        <v>21000</v>
      </c>
      <c r="P44" s="272">
        <v>20000</v>
      </c>
      <c r="Q44" s="268"/>
      <c r="R44" s="268"/>
      <c r="S44" s="268"/>
      <c r="T44" s="268">
        <v>1000</v>
      </c>
      <c r="U44" s="279">
        <v>-95.2380952380952</v>
      </c>
      <c r="V44" s="281" t="s">
        <v>3409</v>
      </c>
      <c r="W44" s="23"/>
    </row>
    <row r="45" s="244" customFormat="1" ht="12.75" spans="1:23">
      <c r="A45" s="258">
        <v>39</v>
      </c>
      <c r="B45" s="254"/>
      <c r="C45" s="259" t="s">
        <v>3472</v>
      </c>
      <c r="D45" s="260" t="s">
        <v>3473</v>
      </c>
      <c r="E45" s="261">
        <v>1</v>
      </c>
      <c r="F45" s="262" t="s">
        <v>1233</v>
      </c>
      <c r="G45" s="262"/>
      <c r="H45" s="263">
        <v>41928</v>
      </c>
      <c r="I45" s="273" t="s">
        <v>2445</v>
      </c>
      <c r="J45" s="261" t="s">
        <v>3474</v>
      </c>
      <c r="K45" s="271">
        <v>0.15</v>
      </c>
      <c r="L45" s="272">
        <v>9350.44</v>
      </c>
      <c r="M45" s="268"/>
      <c r="N45" s="268"/>
      <c r="O45" s="268">
        <v>9350.44</v>
      </c>
      <c r="P45" s="272">
        <v>9350.44</v>
      </c>
      <c r="Q45" s="268"/>
      <c r="R45" s="268"/>
      <c r="S45" s="268"/>
      <c r="T45" s="268">
        <v>330</v>
      </c>
      <c r="U45" s="279">
        <v>-96.4707543174439</v>
      </c>
      <c r="V45" s="281" t="s">
        <v>3399</v>
      </c>
      <c r="W45" s="23"/>
    </row>
    <row r="46" s="5" customFormat="1" ht="12.75" spans="1:23">
      <c r="A46" s="258">
        <v>40</v>
      </c>
      <c r="B46" s="254"/>
      <c r="C46" s="259" t="s">
        <v>3475</v>
      </c>
      <c r="D46" s="260" t="s">
        <v>3476</v>
      </c>
      <c r="E46" s="261">
        <v>1</v>
      </c>
      <c r="F46" s="262" t="s">
        <v>1233</v>
      </c>
      <c r="G46" s="262"/>
      <c r="H46" s="263">
        <v>41061</v>
      </c>
      <c r="I46" s="270" t="s">
        <v>2343</v>
      </c>
      <c r="J46" s="261" t="s">
        <v>2861</v>
      </c>
      <c r="K46" s="271">
        <v>0.05</v>
      </c>
      <c r="L46" s="272">
        <v>234444.44</v>
      </c>
      <c r="M46" s="268"/>
      <c r="N46" s="268"/>
      <c r="O46" s="268">
        <v>244444.44</v>
      </c>
      <c r="P46" s="272">
        <v>234444.44</v>
      </c>
      <c r="Q46" s="268"/>
      <c r="R46" s="268"/>
      <c r="S46" s="268"/>
      <c r="T46" s="268">
        <v>10000</v>
      </c>
      <c r="U46" s="279">
        <v>-95.9090908347107</v>
      </c>
      <c r="V46" s="281" t="s">
        <v>3409</v>
      </c>
      <c r="W46" s="23"/>
    </row>
    <row r="47" s="5" customFormat="1" ht="12.75" spans="1:23">
      <c r="A47" s="258">
        <v>41</v>
      </c>
      <c r="B47" s="254"/>
      <c r="C47" s="259" t="s">
        <v>3477</v>
      </c>
      <c r="D47" s="260" t="s">
        <v>3478</v>
      </c>
      <c r="E47" s="261">
        <v>1</v>
      </c>
      <c r="F47" s="262" t="s">
        <v>1233</v>
      </c>
      <c r="G47" s="262"/>
      <c r="H47" s="263">
        <v>41061</v>
      </c>
      <c r="I47" s="270" t="s">
        <v>2343</v>
      </c>
      <c r="J47" s="261" t="s">
        <v>2286</v>
      </c>
      <c r="K47" s="271">
        <v>0.01</v>
      </c>
      <c r="L47" s="272">
        <v>20170.94</v>
      </c>
      <c r="M47" s="268"/>
      <c r="N47" s="268"/>
      <c r="O47" s="268">
        <v>20170.94</v>
      </c>
      <c r="P47" s="272">
        <v>20170.94</v>
      </c>
      <c r="Q47" s="268"/>
      <c r="R47" s="268"/>
      <c r="S47" s="268"/>
      <c r="T47" s="268">
        <v>20</v>
      </c>
      <c r="U47" s="279">
        <v>-99.9008474567868</v>
      </c>
      <c r="V47" s="281" t="s">
        <v>3409</v>
      </c>
      <c r="W47" s="23"/>
    </row>
    <row r="48" s="5" customFormat="1" ht="12.75" spans="1:23">
      <c r="A48" s="258">
        <v>42</v>
      </c>
      <c r="B48" s="254"/>
      <c r="C48" s="259" t="s">
        <v>3441</v>
      </c>
      <c r="D48" s="260" t="s">
        <v>3442</v>
      </c>
      <c r="E48" s="261">
        <v>2</v>
      </c>
      <c r="F48" s="262" t="s">
        <v>1233</v>
      </c>
      <c r="G48" s="262"/>
      <c r="H48" s="263">
        <v>41061</v>
      </c>
      <c r="I48" s="270" t="s">
        <v>2343</v>
      </c>
      <c r="J48" s="261" t="s">
        <v>2286</v>
      </c>
      <c r="K48" s="271">
        <v>0.01</v>
      </c>
      <c r="L48" s="272">
        <v>5470.09</v>
      </c>
      <c r="M48" s="268"/>
      <c r="N48" s="268"/>
      <c r="O48" s="268">
        <v>5470.09</v>
      </c>
      <c r="P48" s="272">
        <v>5470.09</v>
      </c>
      <c r="Q48" s="268"/>
      <c r="R48" s="268"/>
      <c r="S48" s="268"/>
      <c r="T48" s="268">
        <v>20</v>
      </c>
      <c r="U48" s="279">
        <v>-99.634375302783</v>
      </c>
      <c r="V48" s="281" t="s">
        <v>3409</v>
      </c>
      <c r="W48" s="23"/>
    </row>
    <row r="49" s="5" customFormat="1" ht="12.75" spans="1:23">
      <c r="A49" s="258">
        <v>43</v>
      </c>
      <c r="B49" s="254"/>
      <c r="C49" s="259" t="s">
        <v>3443</v>
      </c>
      <c r="D49" s="260" t="s">
        <v>3444</v>
      </c>
      <c r="E49" s="261">
        <v>2</v>
      </c>
      <c r="F49" s="262" t="s">
        <v>1233</v>
      </c>
      <c r="G49" s="262"/>
      <c r="H49" s="263">
        <v>41061</v>
      </c>
      <c r="I49" s="270" t="s">
        <v>2343</v>
      </c>
      <c r="J49" s="261" t="s">
        <v>3440</v>
      </c>
      <c r="K49" s="271">
        <v>0.01</v>
      </c>
      <c r="L49" s="272">
        <v>9059.83</v>
      </c>
      <c r="M49" s="268"/>
      <c r="N49" s="268"/>
      <c r="O49" s="268">
        <v>9059.83</v>
      </c>
      <c r="P49" s="272">
        <v>9059.83</v>
      </c>
      <c r="Q49" s="268"/>
      <c r="R49" s="268"/>
      <c r="S49" s="268"/>
      <c r="T49" s="268">
        <v>20</v>
      </c>
      <c r="U49" s="279">
        <v>-99.7792453059274</v>
      </c>
      <c r="V49" s="281" t="s">
        <v>3409</v>
      </c>
      <c r="W49" s="23"/>
    </row>
    <row r="50" s="5" customFormat="1" ht="12.75" spans="1:23">
      <c r="A50" s="258">
        <v>44</v>
      </c>
      <c r="B50" s="254"/>
      <c r="C50" s="259" t="s">
        <v>3479</v>
      </c>
      <c r="D50" s="260"/>
      <c r="E50" s="261">
        <v>1</v>
      </c>
      <c r="F50" s="262" t="s">
        <v>1233</v>
      </c>
      <c r="G50" s="262"/>
      <c r="H50" s="263">
        <v>41061</v>
      </c>
      <c r="I50" s="270" t="s">
        <v>2343</v>
      </c>
      <c r="J50" s="261" t="s">
        <v>2303</v>
      </c>
      <c r="K50" s="271">
        <v>0.01</v>
      </c>
      <c r="L50" s="272">
        <v>7634.19</v>
      </c>
      <c r="M50" s="268"/>
      <c r="N50" s="268"/>
      <c r="O50" s="268">
        <v>8034.19</v>
      </c>
      <c r="P50" s="272">
        <v>7634.19</v>
      </c>
      <c r="Q50" s="268"/>
      <c r="R50" s="268"/>
      <c r="S50" s="268"/>
      <c r="T50" s="268">
        <v>400</v>
      </c>
      <c r="U50" s="279">
        <v>-95.0212778139427</v>
      </c>
      <c r="V50" s="281" t="s">
        <v>3409</v>
      </c>
      <c r="W50" s="23"/>
    </row>
    <row r="51" s="5" customFormat="1" ht="12.75" spans="1:23">
      <c r="A51" s="258">
        <v>45</v>
      </c>
      <c r="B51" s="254"/>
      <c r="C51" s="259" t="s">
        <v>3480</v>
      </c>
      <c r="D51" s="260"/>
      <c r="E51" s="261">
        <v>1</v>
      </c>
      <c r="F51" s="262" t="s">
        <v>1233</v>
      </c>
      <c r="G51" s="262"/>
      <c r="H51" s="263">
        <v>41061</v>
      </c>
      <c r="I51" s="270" t="s">
        <v>2343</v>
      </c>
      <c r="J51" s="261" t="s">
        <v>2303</v>
      </c>
      <c r="K51" s="271">
        <v>0.01</v>
      </c>
      <c r="L51" s="272">
        <v>23931.62</v>
      </c>
      <c r="M51" s="268"/>
      <c r="N51" s="268"/>
      <c r="O51" s="268">
        <v>23931.62</v>
      </c>
      <c r="P51" s="272">
        <v>23931.62</v>
      </c>
      <c r="Q51" s="268"/>
      <c r="R51" s="268"/>
      <c r="S51" s="268"/>
      <c r="T51" s="268">
        <v>20</v>
      </c>
      <c r="U51" s="279">
        <v>-99.916428557699</v>
      </c>
      <c r="V51" s="281" t="s">
        <v>3409</v>
      </c>
      <c r="W51" s="23"/>
    </row>
    <row r="52" s="5" customFormat="1" ht="12.75" spans="1:23">
      <c r="A52" s="258">
        <v>46</v>
      </c>
      <c r="B52" s="254"/>
      <c r="C52" s="259" t="s">
        <v>3481</v>
      </c>
      <c r="D52" s="260"/>
      <c r="E52" s="261">
        <v>1</v>
      </c>
      <c r="F52" s="262" t="s">
        <v>1233</v>
      </c>
      <c r="G52" s="262"/>
      <c r="H52" s="263">
        <v>41061</v>
      </c>
      <c r="I52" s="270" t="s">
        <v>2343</v>
      </c>
      <c r="J52" s="261" t="s">
        <v>3482</v>
      </c>
      <c r="K52" s="271">
        <v>0.02</v>
      </c>
      <c r="L52" s="272">
        <v>14884.62</v>
      </c>
      <c r="M52" s="268"/>
      <c r="N52" s="268"/>
      <c r="O52" s="268">
        <v>15384.62</v>
      </c>
      <c r="P52" s="272">
        <v>14884.62</v>
      </c>
      <c r="Q52" s="268"/>
      <c r="R52" s="268"/>
      <c r="S52" s="268"/>
      <c r="T52" s="268">
        <v>500</v>
      </c>
      <c r="U52" s="279">
        <v>-96.7500009749997</v>
      </c>
      <c r="V52" s="281" t="s">
        <v>3409</v>
      </c>
      <c r="W52" s="23"/>
    </row>
    <row r="53" s="5" customFormat="1" ht="12.75" spans="1:23">
      <c r="A53" s="258">
        <v>47</v>
      </c>
      <c r="B53" s="254"/>
      <c r="C53" s="259" t="s">
        <v>3483</v>
      </c>
      <c r="D53" s="260"/>
      <c r="E53" s="261">
        <v>1</v>
      </c>
      <c r="F53" s="262" t="s">
        <v>1233</v>
      </c>
      <c r="G53" s="262"/>
      <c r="H53" s="263">
        <v>41061</v>
      </c>
      <c r="I53" s="270" t="s">
        <v>2343</v>
      </c>
      <c r="J53" s="261" t="s">
        <v>3484</v>
      </c>
      <c r="K53" s="271">
        <v>0.05</v>
      </c>
      <c r="L53" s="272">
        <v>35935.9</v>
      </c>
      <c r="M53" s="268"/>
      <c r="N53" s="268"/>
      <c r="O53" s="268">
        <v>37435.9</v>
      </c>
      <c r="P53" s="272">
        <v>35935.9</v>
      </c>
      <c r="Q53" s="268"/>
      <c r="R53" s="268"/>
      <c r="S53" s="268"/>
      <c r="T53" s="268">
        <v>1500</v>
      </c>
      <c r="U53" s="279">
        <v>-95.9931509593732</v>
      </c>
      <c r="V53" s="281" t="s">
        <v>3409</v>
      </c>
      <c r="W53" s="23"/>
    </row>
    <row r="54" s="5" customFormat="1" ht="12.75" spans="1:23">
      <c r="A54" s="258">
        <v>48</v>
      </c>
      <c r="B54" s="254"/>
      <c r="C54" s="259" t="s">
        <v>3485</v>
      </c>
      <c r="D54" s="260" t="s">
        <v>3486</v>
      </c>
      <c r="E54" s="261">
        <v>20</v>
      </c>
      <c r="F54" s="262" t="s">
        <v>1231</v>
      </c>
      <c r="G54" s="262"/>
      <c r="H54" s="263">
        <v>39251</v>
      </c>
      <c r="I54" s="270" t="s">
        <v>2343</v>
      </c>
      <c r="J54" s="261" t="s">
        <v>3484</v>
      </c>
      <c r="K54" s="271">
        <v>0.1</v>
      </c>
      <c r="L54" s="272">
        <v>324249.57</v>
      </c>
      <c r="M54" s="268"/>
      <c r="N54" s="268"/>
      <c r="O54" s="268">
        <v>339249.57</v>
      </c>
      <c r="P54" s="272">
        <v>324249.57</v>
      </c>
      <c r="Q54" s="268"/>
      <c r="R54" s="268"/>
      <c r="S54" s="268"/>
      <c r="T54" s="268">
        <v>15000</v>
      </c>
      <c r="U54" s="279">
        <v>-95.5784763411786</v>
      </c>
      <c r="V54" s="281" t="s">
        <v>3409</v>
      </c>
      <c r="W54" s="23"/>
    </row>
    <row r="55" s="5" customFormat="1" ht="12.75" spans="1:23">
      <c r="A55" s="258">
        <v>49</v>
      </c>
      <c r="B55" s="254"/>
      <c r="C55" s="259" t="s">
        <v>3487</v>
      </c>
      <c r="D55" s="260" t="s">
        <v>3488</v>
      </c>
      <c r="E55" s="261">
        <v>26</v>
      </c>
      <c r="F55" s="262" t="s">
        <v>1231</v>
      </c>
      <c r="G55" s="262"/>
      <c r="H55" s="263">
        <v>39251</v>
      </c>
      <c r="I55" s="270" t="s">
        <v>2343</v>
      </c>
      <c r="J55" s="261" t="s">
        <v>3484</v>
      </c>
      <c r="K55" s="271">
        <v>0.1</v>
      </c>
      <c r="L55" s="272">
        <v>1319723.08</v>
      </c>
      <c r="M55" s="268"/>
      <c r="N55" s="268"/>
      <c r="O55" s="268">
        <v>1384723.08</v>
      </c>
      <c r="P55" s="272">
        <v>1319723.08</v>
      </c>
      <c r="Q55" s="268"/>
      <c r="R55" s="268"/>
      <c r="S55" s="268"/>
      <c r="T55" s="268">
        <v>65000</v>
      </c>
      <c r="U55" s="279">
        <v>-95.3059206610465</v>
      </c>
      <c r="V55" s="281" t="s">
        <v>3409</v>
      </c>
      <c r="W55" s="23"/>
    </row>
    <row r="56" s="5" customFormat="1" ht="12.75" spans="1:23">
      <c r="A56" s="258">
        <v>50</v>
      </c>
      <c r="B56" s="254"/>
      <c r="C56" s="259" t="s">
        <v>3489</v>
      </c>
      <c r="D56" s="260"/>
      <c r="E56" s="261">
        <v>1</v>
      </c>
      <c r="F56" s="262" t="s">
        <v>1233</v>
      </c>
      <c r="G56" s="262"/>
      <c r="H56" s="263">
        <v>41807</v>
      </c>
      <c r="I56" s="270"/>
      <c r="J56" s="261" t="s">
        <v>3490</v>
      </c>
      <c r="K56" s="271"/>
      <c r="L56" s="272">
        <v>67955</v>
      </c>
      <c r="M56" s="268"/>
      <c r="N56" s="268"/>
      <c r="O56" s="268">
        <v>178000</v>
      </c>
      <c r="P56" s="272">
        <v>67955</v>
      </c>
      <c r="Q56" s="268"/>
      <c r="R56" s="268"/>
      <c r="S56" s="268"/>
      <c r="T56" s="268">
        <v>100650</v>
      </c>
      <c r="U56" s="279">
        <v>-43.4550561797753</v>
      </c>
      <c r="V56" s="277" t="s">
        <v>2147</v>
      </c>
      <c r="W56" s="23"/>
    </row>
    <row r="57" s="5" customFormat="1" ht="12.75" spans="1:23">
      <c r="A57" s="258">
        <v>51</v>
      </c>
      <c r="B57" s="254"/>
      <c r="C57" s="259" t="s">
        <v>3491</v>
      </c>
      <c r="D57" s="260"/>
      <c r="E57" s="261">
        <v>3</v>
      </c>
      <c r="F57" s="262" t="s">
        <v>1233</v>
      </c>
      <c r="G57" s="262"/>
      <c r="H57" s="263">
        <v>39251</v>
      </c>
      <c r="I57" s="270"/>
      <c r="J57" s="261" t="s">
        <v>2303</v>
      </c>
      <c r="K57" s="271"/>
      <c r="L57" s="272">
        <v>4050</v>
      </c>
      <c r="M57" s="268"/>
      <c r="N57" s="268"/>
      <c r="O57" s="268">
        <v>4050</v>
      </c>
      <c r="P57" s="272">
        <v>4050</v>
      </c>
      <c r="Q57" s="268"/>
      <c r="R57" s="268"/>
      <c r="S57" s="268"/>
      <c r="T57" s="268">
        <v>0</v>
      </c>
      <c r="U57" s="279">
        <v>-100</v>
      </c>
      <c r="V57" s="277" t="s">
        <v>2302</v>
      </c>
      <c r="W57" s="23"/>
    </row>
    <row r="58" s="5" customFormat="1" ht="12.75" spans="1:23">
      <c r="A58" s="258">
        <v>52</v>
      </c>
      <c r="B58" s="254"/>
      <c r="C58" s="259" t="s">
        <v>3492</v>
      </c>
      <c r="D58" s="260"/>
      <c r="E58" s="261">
        <v>3</v>
      </c>
      <c r="F58" s="262" t="s">
        <v>1233</v>
      </c>
      <c r="G58" s="262"/>
      <c r="H58" s="263">
        <v>39251</v>
      </c>
      <c r="I58" s="270" t="s">
        <v>2343</v>
      </c>
      <c r="J58" s="261" t="s">
        <v>3493</v>
      </c>
      <c r="K58" s="271">
        <v>0.3</v>
      </c>
      <c r="L58" s="272">
        <v>17100</v>
      </c>
      <c r="M58" s="268"/>
      <c r="N58" s="268"/>
      <c r="O58" s="268">
        <v>18000</v>
      </c>
      <c r="P58" s="272">
        <v>17100</v>
      </c>
      <c r="Q58" s="268"/>
      <c r="R58" s="268"/>
      <c r="S58" s="268"/>
      <c r="T58" s="268">
        <v>900</v>
      </c>
      <c r="U58" s="279">
        <v>-95</v>
      </c>
      <c r="V58" s="281" t="s">
        <v>3409</v>
      </c>
      <c r="W58" s="23"/>
    </row>
    <row r="59" s="244" customFormat="1" ht="12.75" spans="1:23">
      <c r="A59" s="258">
        <v>53</v>
      </c>
      <c r="B59" s="254"/>
      <c r="C59" s="259" t="s">
        <v>2570</v>
      </c>
      <c r="D59" s="260"/>
      <c r="E59" s="261">
        <v>1</v>
      </c>
      <c r="F59" s="262" t="s">
        <v>1233</v>
      </c>
      <c r="G59" s="262"/>
      <c r="H59" s="263">
        <v>42709</v>
      </c>
      <c r="I59" s="273" t="s">
        <v>2445</v>
      </c>
      <c r="J59" s="261" t="s">
        <v>3494</v>
      </c>
      <c r="K59" s="271">
        <v>0.2</v>
      </c>
      <c r="L59" s="272">
        <v>3650</v>
      </c>
      <c r="M59" s="268"/>
      <c r="N59" s="268"/>
      <c r="O59" s="268">
        <v>3800</v>
      </c>
      <c r="P59" s="272">
        <v>3650</v>
      </c>
      <c r="Q59" s="268"/>
      <c r="R59" s="268"/>
      <c r="S59" s="268"/>
      <c r="T59" s="268">
        <v>440</v>
      </c>
      <c r="U59" s="279">
        <v>-88.4210526315789</v>
      </c>
      <c r="V59" s="281" t="s">
        <v>3409</v>
      </c>
      <c r="W59" s="23"/>
    </row>
    <row r="60" s="5" customFormat="1" ht="12.75" spans="1:23">
      <c r="A60" s="258">
        <v>54</v>
      </c>
      <c r="B60" s="254"/>
      <c r="C60" s="259" t="s">
        <v>3495</v>
      </c>
      <c r="D60" s="260"/>
      <c r="E60" s="261">
        <v>1</v>
      </c>
      <c r="F60" s="262" t="s">
        <v>1233</v>
      </c>
      <c r="G60" s="262"/>
      <c r="H60" s="263">
        <v>38886</v>
      </c>
      <c r="I60" s="270"/>
      <c r="J60" s="261" t="s">
        <v>3496</v>
      </c>
      <c r="K60" s="271"/>
      <c r="L60" s="272">
        <v>111111.11</v>
      </c>
      <c r="M60" s="268"/>
      <c r="N60" s="268"/>
      <c r="O60" s="268">
        <v>111111.11</v>
      </c>
      <c r="P60" s="272">
        <v>111111.11</v>
      </c>
      <c r="Q60" s="268"/>
      <c r="R60" s="268"/>
      <c r="S60" s="268"/>
      <c r="T60" s="268">
        <v>0</v>
      </c>
      <c r="U60" s="279">
        <v>-100</v>
      </c>
      <c r="V60" s="281" t="s">
        <v>3409</v>
      </c>
      <c r="W60" s="23"/>
    </row>
    <row r="61" s="5" customFormat="1" ht="12.75" spans="1:23">
      <c r="A61" s="258">
        <v>55</v>
      </c>
      <c r="B61" s="254"/>
      <c r="C61" s="259" t="s">
        <v>3497</v>
      </c>
      <c r="D61" s="260"/>
      <c r="E61" s="261">
        <v>8</v>
      </c>
      <c r="F61" s="262" t="s">
        <v>1233</v>
      </c>
      <c r="G61" s="262"/>
      <c r="H61" s="263">
        <v>38886</v>
      </c>
      <c r="I61" s="270"/>
      <c r="J61" s="261" t="s">
        <v>2303</v>
      </c>
      <c r="K61" s="271"/>
      <c r="L61" s="272">
        <v>41296</v>
      </c>
      <c r="M61" s="268"/>
      <c r="N61" s="268"/>
      <c r="O61" s="268">
        <v>41296</v>
      </c>
      <c r="P61" s="272">
        <v>41296</v>
      </c>
      <c r="Q61" s="268"/>
      <c r="R61" s="268"/>
      <c r="S61" s="268"/>
      <c r="T61" s="268">
        <v>0</v>
      </c>
      <c r="U61" s="279">
        <v>-100</v>
      </c>
      <c r="V61" s="277" t="s">
        <v>3464</v>
      </c>
      <c r="W61" s="23"/>
    </row>
    <row r="62" s="5" customFormat="1" ht="12.75" spans="1:23">
      <c r="A62" s="258">
        <v>56</v>
      </c>
      <c r="B62" s="254"/>
      <c r="C62" s="259" t="s">
        <v>3498</v>
      </c>
      <c r="D62" s="260"/>
      <c r="E62" s="261">
        <v>1</v>
      </c>
      <c r="F62" s="262" t="s">
        <v>1233</v>
      </c>
      <c r="G62" s="262"/>
      <c r="H62" s="263">
        <v>38886</v>
      </c>
      <c r="I62" s="270"/>
      <c r="J62" s="261" t="s">
        <v>2303</v>
      </c>
      <c r="K62" s="271"/>
      <c r="L62" s="272">
        <v>7920</v>
      </c>
      <c r="M62" s="268"/>
      <c r="N62" s="268"/>
      <c r="O62" s="268">
        <v>7920</v>
      </c>
      <c r="P62" s="272">
        <v>7920</v>
      </c>
      <c r="Q62" s="268"/>
      <c r="R62" s="268"/>
      <c r="S62" s="268"/>
      <c r="T62" s="268">
        <v>0</v>
      </c>
      <c r="U62" s="279">
        <v>-100</v>
      </c>
      <c r="V62" s="277" t="s">
        <v>3464</v>
      </c>
      <c r="W62" s="23"/>
    </row>
    <row r="63" s="5" customFormat="1" ht="12.75" spans="1:23">
      <c r="A63" s="258">
        <v>57</v>
      </c>
      <c r="B63" s="254"/>
      <c r="C63" s="259" t="s">
        <v>3499</v>
      </c>
      <c r="D63" s="260"/>
      <c r="E63" s="261">
        <v>1</v>
      </c>
      <c r="F63" s="262" t="s">
        <v>1233</v>
      </c>
      <c r="G63" s="262"/>
      <c r="H63" s="263">
        <v>38886</v>
      </c>
      <c r="I63" s="270"/>
      <c r="J63" s="261" t="s">
        <v>2303</v>
      </c>
      <c r="K63" s="271"/>
      <c r="L63" s="272">
        <v>18690</v>
      </c>
      <c r="M63" s="268"/>
      <c r="N63" s="268"/>
      <c r="O63" s="268">
        <v>18690</v>
      </c>
      <c r="P63" s="272">
        <v>18690</v>
      </c>
      <c r="Q63" s="268"/>
      <c r="R63" s="268"/>
      <c r="S63" s="268"/>
      <c r="T63" s="268">
        <v>0</v>
      </c>
      <c r="U63" s="279">
        <v>-100</v>
      </c>
      <c r="V63" s="277" t="s">
        <v>3464</v>
      </c>
      <c r="W63" s="23"/>
    </row>
    <row r="64" s="5" customFormat="1" ht="12.75" spans="1:23">
      <c r="A64" s="258">
        <v>58</v>
      </c>
      <c r="B64" s="254"/>
      <c r="C64" s="259" t="s">
        <v>3500</v>
      </c>
      <c r="D64" s="260" t="s">
        <v>3501</v>
      </c>
      <c r="E64" s="261">
        <v>1</v>
      </c>
      <c r="F64" s="262" t="s">
        <v>1238</v>
      </c>
      <c r="G64" s="262"/>
      <c r="H64" s="263">
        <v>39617</v>
      </c>
      <c r="I64" s="270"/>
      <c r="J64" s="261" t="s">
        <v>3502</v>
      </c>
      <c r="K64" s="271"/>
      <c r="L64" s="272">
        <v>649164</v>
      </c>
      <c r="M64" s="268"/>
      <c r="N64" s="268"/>
      <c r="O64" s="268">
        <v>784000</v>
      </c>
      <c r="P64" s="272">
        <v>649164</v>
      </c>
      <c r="Q64" s="268"/>
      <c r="R64" s="268"/>
      <c r="S64" s="268"/>
      <c r="T64" s="268">
        <v>99960</v>
      </c>
      <c r="U64" s="279">
        <v>-87.25</v>
      </c>
      <c r="V64" s="280" t="s">
        <v>3394</v>
      </c>
      <c r="W64" s="23"/>
    </row>
    <row r="65" s="5" customFormat="1" ht="12.75" spans="1:23">
      <c r="A65" s="258">
        <v>59</v>
      </c>
      <c r="B65" s="254"/>
      <c r="C65" s="259" t="s">
        <v>3503</v>
      </c>
      <c r="D65" s="260"/>
      <c r="E65" s="261">
        <v>1</v>
      </c>
      <c r="F65" s="262" t="s">
        <v>3504</v>
      </c>
      <c r="G65" s="262"/>
      <c r="H65" s="263">
        <v>39617</v>
      </c>
      <c r="I65" s="270"/>
      <c r="J65" s="261" t="s">
        <v>2303</v>
      </c>
      <c r="K65" s="271"/>
      <c r="L65" s="272">
        <v>665000</v>
      </c>
      <c r="M65" s="268"/>
      <c r="N65" s="268"/>
      <c r="O65" s="268">
        <v>665000</v>
      </c>
      <c r="P65" s="272">
        <v>665000</v>
      </c>
      <c r="Q65" s="268"/>
      <c r="R65" s="268"/>
      <c r="S65" s="268"/>
      <c r="T65" s="268">
        <v>0</v>
      </c>
      <c r="U65" s="279">
        <v>-100</v>
      </c>
      <c r="V65" s="277" t="s">
        <v>2302</v>
      </c>
      <c r="W65" s="23"/>
    </row>
    <row r="66" s="5" customFormat="1" ht="12.75" spans="1:23">
      <c r="A66" s="258">
        <v>60</v>
      </c>
      <c r="B66" s="254"/>
      <c r="C66" s="259" t="s">
        <v>3505</v>
      </c>
      <c r="D66" s="260"/>
      <c r="E66" s="261">
        <v>1</v>
      </c>
      <c r="F66" s="262" t="s">
        <v>3504</v>
      </c>
      <c r="G66" s="262"/>
      <c r="H66" s="263">
        <v>39617</v>
      </c>
      <c r="I66" s="270"/>
      <c r="J66" s="261" t="s">
        <v>2303</v>
      </c>
      <c r="K66" s="271"/>
      <c r="L66" s="272">
        <v>672000</v>
      </c>
      <c r="M66" s="268"/>
      <c r="N66" s="268"/>
      <c r="O66" s="268">
        <v>672000</v>
      </c>
      <c r="P66" s="272">
        <v>672000</v>
      </c>
      <c r="Q66" s="268"/>
      <c r="R66" s="268"/>
      <c r="S66" s="268"/>
      <c r="T66" s="268">
        <v>0</v>
      </c>
      <c r="U66" s="279">
        <v>-100</v>
      </c>
      <c r="V66" s="277" t="s">
        <v>2302</v>
      </c>
      <c r="W66" s="23"/>
    </row>
    <row r="67" s="5" customFormat="1" ht="12.75" spans="1:23">
      <c r="A67" s="258">
        <v>61</v>
      </c>
      <c r="B67" s="254"/>
      <c r="C67" s="259" t="s">
        <v>3423</v>
      </c>
      <c r="D67" s="260" t="s">
        <v>3424</v>
      </c>
      <c r="E67" s="261">
        <v>1</v>
      </c>
      <c r="F67" s="262" t="s">
        <v>1233</v>
      </c>
      <c r="G67" s="262"/>
      <c r="H67" s="263">
        <v>39617</v>
      </c>
      <c r="I67" s="270"/>
      <c r="J67" s="261" t="s">
        <v>2303</v>
      </c>
      <c r="K67" s="271"/>
      <c r="L67" s="272">
        <v>306900</v>
      </c>
      <c r="M67" s="268"/>
      <c r="N67" s="268"/>
      <c r="O67" s="268">
        <v>306900</v>
      </c>
      <c r="P67" s="272">
        <v>306900</v>
      </c>
      <c r="Q67" s="268"/>
      <c r="R67" s="268"/>
      <c r="S67" s="268"/>
      <c r="T67" s="268">
        <v>0</v>
      </c>
      <c r="U67" s="279">
        <v>-100</v>
      </c>
      <c r="V67" s="277" t="s">
        <v>2302</v>
      </c>
      <c r="W67" s="23"/>
    </row>
    <row r="68" s="5" customFormat="1" ht="12.75" spans="1:23">
      <c r="A68" s="258">
        <v>62</v>
      </c>
      <c r="B68" s="254"/>
      <c r="C68" s="259" t="s">
        <v>3506</v>
      </c>
      <c r="D68" s="260" t="s">
        <v>3507</v>
      </c>
      <c r="E68" s="261">
        <v>3</v>
      </c>
      <c r="F68" s="262" t="s">
        <v>1233</v>
      </c>
      <c r="G68" s="262"/>
      <c r="H68" s="263">
        <v>39251</v>
      </c>
      <c r="I68" s="270" t="s">
        <v>2506</v>
      </c>
      <c r="J68" s="261" t="s">
        <v>3508</v>
      </c>
      <c r="K68" s="271" t="s">
        <v>3429</v>
      </c>
      <c r="L68" s="272">
        <v>13560</v>
      </c>
      <c r="M68" s="268"/>
      <c r="N68" s="268"/>
      <c r="O68" s="268">
        <v>14260</v>
      </c>
      <c r="P68" s="272">
        <v>13560</v>
      </c>
      <c r="Q68" s="268"/>
      <c r="R68" s="268"/>
      <c r="S68" s="268"/>
      <c r="T68" s="268">
        <v>850</v>
      </c>
      <c r="U68" s="279">
        <v>-94.039270687237</v>
      </c>
      <c r="V68" s="281" t="s">
        <v>3409</v>
      </c>
      <c r="W68" s="23"/>
    </row>
    <row r="69" s="5" customFormat="1" ht="12.75" spans="1:23">
      <c r="A69" s="258">
        <v>63</v>
      </c>
      <c r="B69" s="254"/>
      <c r="C69" s="259" t="s">
        <v>3509</v>
      </c>
      <c r="D69" s="260" t="s">
        <v>3510</v>
      </c>
      <c r="E69" s="261">
        <v>5</v>
      </c>
      <c r="F69" s="262" t="s">
        <v>1233</v>
      </c>
      <c r="G69" s="262"/>
      <c r="H69" s="263">
        <v>39251</v>
      </c>
      <c r="I69" s="270"/>
      <c r="J69" s="261" t="s">
        <v>2303</v>
      </c>
      <c r="K69" s="271"/>
      <c r="L69" s="272">
        <v>26040</v>
      </c>
      <c r="M69" s="268"/>
      <c r="N69" s="268"/>
      <c r="O69" s="268">
        <v>26040</v>
      </c>
      <c r="P69" s="272">
        <v>26040</v>
      </c>
      <c r="Q69" s="268"/>
      <c r="R69" s="268"/>
      <c r="S69" s="268"/>
      <c r="T69" s="268">
        <v>0</v>
      </c>
      <c r="U69" s="279">
        <v>-100</v>
      </c>
      <c r="V69" s="277" t="s">
        <v>2302</v>
      </c>
      <c r="W69" s="23"/>
    </row>
    <row r="70" s="5" customFormat="1" ht="12.75" spans="1:23">
      <c r="A70" s="258">
        <v>64</v>
      </c>
      <c r="B70" s="254"/>
      <c r="C70" s="259" t="s">
        <v>3511</v>
      </c>
      <c r="D70" s="260" t="s">
        <v>3512</v>
      </c>
      <c r="E70" s="261">
        <v>10</v>
      </c>
      <c r="F70" s="262" t="s">
        <v>1233</v>
      </c>
      <c r="G70" s="262"/>
      <c r="H70" s="263">
        <v>39251</v>
      </c>
      <c r="I70" s="270"/>
      <c r="J70" s="261" t="s">
        <v>2303</v>
      </c>
      <c r="K70" s="271"/>
      <c r="L70" s="272">
        <v>17898</v>
      </c>
      <c r="M70" s="268"/>
      <c r="N70" s="268"/>
      <c r="O70" s="268">
        <v>17898</v>
      </c>
      <c r="P70" s="272">
        <v>17898</v>
      </c>
      <c r="Q70" s="268"/>
      <c r="R70" s="268"/>
      <c r="S70" s="268"/>
      <c r="T70" s="268">
        <v>0</v>
      </c>
      <c r="U70" s="279">
        <v>-100</v>
      </c>
      <c r="V70" s="277" t="s">
        <v>2302</v>
      </c>
      <c r="W70" s="23"/>
    </row>
    <row r="71" s="5" customFormat="1" ht="12.75" spans="1:23">
      <c r="A71" s="258">
        <v>65</v>
      </c>
      <c r="B71" s="254"/>
      <c r="C71" s="259" t="s">
        <v>3513</v>
      </c>
      <c r="D71" s="260" t="s">
        <v>3512</v>
      </c>
      <c r="E71" s="261">
        <v>1</v>
      </c>
      <c r="F71" s="262" t="s">
        <v>1233</v>
      </c>
      <c r="G71" s="262"/>
      <c r="H71" s="263">
        <v>39251</v>
      </c>
      <c r="I71" s="270"/>
      <c r="J71" s="261" t="s">
        <v>2303</v>
      </c>
      <c r="K71" s="271"/>
      <c r="L71" s="272">
        <v>7030</v>
      </c>
      <c r="M71" s="268"/>
      <c r="N71" s="268"/>
      <c r="O71" s="268">
        <v>7030</v>
      </c>
      <c r="P71" s="272">
        <v>7030</v>
      </c>
      <c r="Q71" s="268"/>
      <c r="R71" s="268"/>
      <c r="S71" s="268"/>
      <c r="T71" s="268">
        <v>0</v>
      </c>
      <c r="U71" s="279">
        <v>-100</v>
      </c>
      <c r="V71" s="277" t="s">
        <v>2302</v>
      </c>
      <c r="W71" s="23"/>
    </row>
    <row r="72" s="5" customFormat="1" ht="12.75" spans="1:23">
      <c r="A72" s="258">
        <v>66</v>
      </c>
      <c r="B72" s="254"/>
      <c r="C72" s="259" t="s">
        <v>3514</v>
      </c>
      <c r="D72" s="260" t="s">
        <v>3515</v>
      </c>
      <c r="E72" s="261">
        <v>1</v>
      </c>
      <c r="F72" s="262" t="s">
        <v>1233</v>
      </c>
      <c r="G72" s="262"/>
      <c r="H72" s="263">
        <v>39251</v>
      </c>
      <c r="I72" s="270"/>
      <c r="J72" s="261" t="s">
        <v>2303</v>
      </c>
      <c r="K72" s="271"/>
      <c r="L72" s="272">
        <v>8745.7</v>
      </c>
      <c r="M72" s="268"/>
      <c r="N72" s="268"/>
      <c r="O72" s="268">
        <v>8745.7</v>
      </c>
      <c r="P72" s="272">
        <v>8745.7</v>
      </c>
      <c r="Q72" s="268"/>
      <c r="R72" s="268"/>
      <c r="S72" s="268"/>
      <c r="T72" s="268">
        <v>0</v>
      </c>
      <c r="U72" s="279">
        <v>-100</v>
      </c>
      <c r="V72" s="277" t="s">
        <v>2302</v>
      </c>
      <c r="W72" s="23"/>
    </row>
    <row r="73" s="5" customFormat="1" ht="12.75" spans="1:23">
      <c r="A73" s="258">
        <v>67</v>
      </c>
      <c r="B73" s="254"/>
      <c r="C73" s="259" t="s">
        <v>3516</v>
      </c>
      <c r="D73" s="260" t="s">
        <v>3510</v>
      </c>
      <c r="E73" s="261">
        <v>2</v>
      </c>
      <c r="F73" s="262" t="s">
        <v>1233</v>
      </c>
      <c r="G73" s="262"/>
      <c r="H73" s="263">
        <v>39251</v>
      </c>
      <c r="I73" s="270" t="s">
        <v>2506</v>
      </c>
      <c r="J73" s="261" t="s">
        <v>3517</v>
      </c>
      <c r="K73" s="271" t="s">
        <v>3518</v>
      </c>
      <c r="L73" s="272">
        <v>10672</v>
      </c>
      <c r="M73" s="268"/>
      <c r="N73" s="268"/>
      <c r="O73" s="268">
        <v>10672</v>
      </c>
      <c r="P73" s="272">
        <v>10672</v>
      </c>
      <c r="Q73" s="268"/>
      <c r="R73" s="268"/>
      <c r="S73" s="268"/>
      <c r="T73" s="268">
        <v>450</v>
      </c>
      <c r="U73" s="279">
        <v>-95.7833583208396</v>
      </c>
      <c r="V73" s="281" t="s">
        <v>3409</v>
      </c>
      <c r="W73" s="23"/>
    </row>
    <row r="74" s="5" customFormat="1" ht="12.75" spans="1:23">
      <c r="A74" s="258">
        <v>68</v>
      </c>
      <c r="B74" s="254"/>
      <c r="C74" s="259" t="s">
        <v>3519</v>
      </c>
      <c r="D74" s="260" t="s">
        <v>3520</v>
      </c>
      <c r="E74" s="261">
        <v>4</v>
      </c>
      <c r="F74" s="262" t="s">
        <v>1233</v>
      </c>
      <c r="G74" s="262"/>
      <c r="H74" s="263">
        <v>39251</v>
      </c>
      <c r="I74" s="270" t="s">
        <v>2506</v>
      </c>
      <c r="J74" s="261" t="s">
        <v>3517</v>
      </c>
      <c r="K74" s="271" t="s">
        <v>3521</v>
      </c>
      <c r="L74" s="272">
        <v>8896.16</v>
      </c>
      <c r="M74" s="268"/>
      <c r="N74" s="268"/>
      <c r="O74" s="268">
        <v>8896.16</v>
      </c>
      <c r="P74" s="272">
        <v>8896.16</v>
      </c>
      <c r="Q74" s="268"/>
      <c r="R74" s="268"/>
      <c r="S74" s="268"/>
      <c r="T74" s="268">
        <v>950</v>
      </c>
      <c r="U74" s="279">
        <v>-89.3212352295822</v>
      </c>
      <c r="V74" s="281" t="s">
        <v>3409</v>
      </c>
      <c r="W74" s="23"/>
    </row>
    <row r="75" s="5" customFormat="1" ht="12.75" spans="1:23">
      <c r="A75" s="258">
        <v>69</v>
      </c>
      <c r="B75" s="254"/>
      <c r="C75" s="259" t="s">
        <v>1329</v>
      </c>
      <c r="D75" s="260"/>
      <c r="E75" s="261">
        <v>2</v>
      </c>
      <c r="F75" s="262" t="s">
        <v>1233</v>
      </c>
      <c r="G75" s="262"/>
      <c r="H75" s="263">
        <v>39251</v>
      </c>
      <c r="I75" s="270" t="s">
        <v>2343</v>
      </c>
      <c r="J75" s="261" t="s">
        <v>3517</v>
      </c>
      <c r="K75" s="271">
        <v>0.4</v>
      </c>
      <c r="L75" s="272">
        <v>95926.5</v>
      </c>
      <c r="M75" s="268"/>
      <c r="N75" s="268"/>
      <c r="O75" s="268">
        <v>95926.5</v>
      </c>
      <c r="P75" s="272">
        <v>95926.5</v>
      </c>
      <c r="Q75" s="268"/>
      <c r="R75" s="268"/>
      <c r="S75" s="268"/>
      <c r="T75" s="268">
        <v>690</v>
      </c>
      <c r="U75" s="279">
        <v>-99.2806992853904</v>
      </c>
      <c r="V75" s="281" t="s">
        <v>3409</v>
      </c>
      <c r="W75" s="23"/>
    </row>
    <row r="76" s="5" customFormat="1" ht="12.75" spans="1:23">
      <c r="A76" s="258">
        <v>70</v>
      </c>
      <c r="B76" s="254"/>
      <c r="C76" s="259" t="s">
        <v>3522</v>
      </c>
      <c r="D76" s="260" t="s">
        <v>3523</v>
      </c>
      <c r="E76" s="261">
        <v>1</v>
      </c>
      <c r="F76" s="262" t="s">
        <v>1233</v>
      </c>
      <c r="G76" s="262"/>
      <c r="H76" s="263">
        <v>39251</v>
      </c>
      <c r="I76" s="270" t="s">
        <v>2343</v>
      </c>
      <c r="J76" s="261" t="s">
        <v>3517</v>
      </c>
      <c r="K76" s="271">
        <v>0.4</v>
      </c>
      <c r="L76" s="272">
        <v>82720</v>
      </c>
      <c r="M76" s="268"/>
      <c r="N76" s="268"/>
      <c r="O76" s="268">
        <v>82720</v>
      </c>
      <c r="P76" s="272">
        <v>82720</v>
      </c>
      <c r="Q76" s="268"/>
      <c r="R76" s="268"/>
      <c r="S76" s="268"/>
      <c r="T76" s="268">
        <v>690</v>
      </c>
      <c r="U76" s="279">
        <v>-99.1658607350097</v>
      </c>
      <c r="V76" s="281" t="s">
        <v>3409</v>
      </c>
      <c r="W76" s="23"/>
    </row>
    <row r="77" s="5" customFormat="1" ht="12.75" spans="1:23">
      <c r="A77" s="258">
        <v>71</v>
      </c>
      <c r="B77" s="254"/>
      <c r="C77" s="259" t="s">
        <v>3524</v>
      </c>
      <c r="D77" s="260" t="s">
        <v>3515</v>
      </c>
      <c r="E77" s="261">
        <v>2</v>
      </c>
      <c r="F77" s="262" t="s">
        <v>1233</v>
      </c>
      <c r="G77" s="262"/>
      <c r="H77" s="263">
        <v>39251</v>
      </c>
      <c r="I77" s="270" t="s">
        <v>2343</v>
      </c>
      <c r="J77" s="261" t="s">
        <v>3517</v>
      </c>
      <c r="K77" s="271">
        <v>0.4</v>
      </c>
      <c r="L77" s="272">
        <v>67500</v>
      </c>
      <c r="M77" s="268"/>
      <c r="N77" s="268"/>
      <c r="O77" s="268">
        <v>67500</v>
      </c>
      <c r="P77" s="272">
        <v>67500</v>
      </c>
      <c r="Q77" s="268"/>
      <c r="R77" s="268"/>
      <c r="S77" s="268"/>
      <c r="T77" s="268">
        <v>690</v>
      </c>
      <c r="U77" s="279">
        <v>-98.9777777777778</v>
      </c>
      <c r="V77" s="281" t="s">
        <v>3409</v>
      </c>
      <c r="W77" s="23"/>
    </row>
    <row r="78" s="5" customFormat="1" ht="12.75" spans="1:23">
      <c r="A78" s="258">
        <v>72</v>
      </c>
      <c r="B78" s="254"/>
      <c r="C78" s="259" t="s">
        <v>3525</v>
      </c>
      <c r="D78" s="260" t="s">
        <v>3526</v>
      </c>
      <c r="E78" s="261">
        <v>2</v>
      </c>
      <c r="F78" s="262" t="s">
        <v>1233</v>
      </c>
      <c r="G78" s="262"/>
      <c r="H78" s="263">
        <v>39251</v>
      </c>
      <c r="I78" s="270" t="s">
        <v>2343</v>
      </c>
      <c r="J78" s="261" t="s">
        <v>3527</v>
      </c>
      <c r="K78" s="271">
        <v>0.8</v>
      </c>
      <c r="L78" s="272">
        <v>40560</v>
      </c>
      <c r="M78" s="268"/>
      <c r="N78" s="268"/>
      <c r="O78" s="268">
        <v>45500</v>
      </c>
      <c r="P78" s="272">
        <v>40560</v>
      </c>
      <c r="Q78" s="268"/>
      <c r="R78" s="268"/>
      <c r="S78" s="268"/>
      <c r="T78" s="268">
        <v>3705</v>
      </c>
      <c r="U78" s="279">
        <v>-91.8571428571429</v>
      </c>
      <c r="V78" s="277" t="s">
        <v>3528</v>
      </c>
      <c r="W78" s="23"/>
    </row>
    <row r="79" s="5" customFormat="1" ht="12.75" spans="1:23">
      <c r="A79" s="258">
        <v>73</v>
      </c>
      <c r="B79" s="254"/>
      <c r="C79" s="259" t="s">
        <v>3529</v>
      </c>
      <c r="D79" s="260" t="s">
        <v>3530</v>
      </c>
      <c r="E79" s="261">
        <v>2</v>
      </c>
      <c r="F79" s="262" t="s">
        <v>1233</v>
      </c>
      <c r="G79" s="262"/>
      <c r="H79" s="263">
        <v>39251</v>
      </c>
      <c r="I79" s="270" t="s">
        <v>2343</v>
      </c>
      <c r="J79" s="261" t="s">
        <v>3531</v>
      </c>
      <c r="K79" s="271">
        <v>0.3</v>
      </c>
      <c r="L79" s="272">
        <v>12610</v>
      </c>
      <c r="M79" s="268"/>
      <c r="N79" s="268"/>
      <c r="O79" s="268">
        <v>12610</v>
      </c>
      <c r="P79" s="272">
        <v>12610</v>
      </c>
      <c r="Q79" s="268"/>
      <c r="R79" s="268"/>
      <c r="S79" s="268"/>
      <c r="T79" s="268">
        <v>520</v>
      </c>
      <c r="U79" s="279">
        <v>-95.8762886597938</v>
      </c>
      <c r="V79" s="281" t="s">
        <v>3409</v>
      </c>
      <c r="W79" s="23"/>
    </row>
    <row r="80" s="5" customFormat="1" ht="12.75" spans="1:23">
      <c r="A80" s="258">
        <v>74</v>
      </c>
      <c r="B80" s="254"/>
      <c r="C80" s="259" t="s">
        <v>3532</v>
      </c>
      <c r="D80" s="260" t="s">
        <v>3533</v>
      </c>
      <c r="E80" s="261">
        <v>1</v>
      </c>
      <c r="F80" s="262" t="s">
        <v>1233</v>
      </c>
      <c r="G80" s="262"/>
      <c r="H80" s="263">
        <v>39251</v>
      </c>
      <c r="I80" s="270" t="s">
        <v>2343</v>
      </c>
      <c r="J80" s="261" t="s">
        <v>3428</v>
      </c>
      <c r="K80" s="271">
        <v>0.6</v>
      </c>
      <c r="L80" s="272">
        <v>33260</v>
      </c>
      <c r="M80" s="268"/>
      <c r="N80" s="268"/>
      <c r="O80" s="268">
        <v>34960</v>
      </c>
      <c r="P80" s="272">
        <v>33260</v>
      </c>
      <c r="Q80" s="268"/>
      <c r="R80" s="268"/>
      <c r="S80" s="268"/>
      <c r="T80" s="268">
        <v>1700</v>
      </c>
      <c r="U80" s="279">
        <v>-95.1372997711671</v>
      </c>
      <c r="V80" s="281" t="s">
        <v>3409</v>
      </c>
      <c r="W80" s="23"/>
    </row>
    <row r="81" s="5" customFormat="1" ht="12.75" spans="1:23">
      <c r="A81" s="258">
        <v>75</v>
      </c>
      <c r="B81" s="254"/>
      <c r="C81" s="259" t="s">
        <v>3534</v>
      </c>
      <c r="D81" s="260" t="s">
        <v>3526</v>
      </c>
      <c r="E81" s="261">
        <v>1</v>
      </c>
      <c r="F81" s="262" t="s">
        <v>1233</v>
      </c>
      <c r="G81" s="262"/>
      <c r="H81" s="263">
        <v>39251</v>
      </c>
      <c r="I81" s="270" t="s">
        <v>2343</v>
      </c>
      <c r="J81" s="261" t="s">
        <v>3428</v>
      </c>
      <c r="K81" s="271">
        <v>0.5</v>
      </c>
      <c r="L81" s="272">
        <v>180720</v>
      </c>
      <c r="M81" s="268"/>
      <c r="N81" s="268"/>
      <c r="O81" s="268">
        <v>189720</v>
      </c>
      <c r="P81" s="272">
        <v>180720</v>
      </c>
      <c r="Q81" s="268"/>
      <c r="R81" s="268"/>
      <c r="S81" s="268"/>
      <c r="T81" s="268">
        <v>9000</v>
      </c>
      <c r="U81" s="279">
        <v>-95.2561669829222</v>
      </c>
      <c r="V81" s="281" t="s">
        <v>3409</v>
      </c>
      <c r="W81" s="23"/>
    </row>
    <row r="82" s="5" customFormat="1" ht="12.75" spans="1:23">
      <c r="A82" s="258">
        <v>76</v>
      </c>
      <c r="B82" s="254"/>
      <c r="C82" s="259" t="s">
        <v>2570</v>
      </c>
      <c r="D82" s="260"/>
      <c r="E82" s="261">
        <v>3</v>
      </c>
      <c r="F82" s="262" t="s">
        <v>1233</v>
      </c>
      <c r="G82" s="262"/>
      <c r="H82" s="263">
        <v>42709</v>
      </c>
      <c r="I82" s="270" t="s">
        <v>2343</v>
      </c>
      <c r="J82" s="261" t="s">
        <v>3535</v>
      </c>
      <c r="K82" s="271">
        <v>0.1</v>
      </c>
      <c r="L82" s="272">
        <v>2876</v>
      </c>
      <c r="M82" s="268"/>
      <c r="N82" s="268"/>
      <c r="O82" s="268">
        <v>2976</v>
      </c>
      <c r="P82" s="272">
        <v>2876</v>
      </c>
      <c r="Q82" s="268"/>
      <c r="R82" s="268"/>
      <c r="S82" s="268"/>
      <c r="T82" s="268">
        <v>170</v>
      </c>
      <c r="U82" s="279">
        <v>-94.2876344086021</v>
      </c>
      <c r="V82" s="281" t="s">
        <v>3409</v>
      </c>
      <c r="W82" s="23"/>
    </row>
    <row r="83" s="5" customFormat="1" ht="12.75" spans="1:23">
      <c r="A83" s="258">
        <v>77</v>
      </c>
      <c r="B83" s="254"/>
      <c r="C83" s="259" t="s">
        <v>3536</v>
      </c>
      <c r="D83" s="260"/>
      <c r="E83" s="261">
        <v>2</v>
      </c>
      <c r="F83" s="262" t="s">
        <v>1233</v>
      </c>
      <c r="G83" s="262"/>
      <c r="H83" s="263">
        <v>39251</v>
      </c>
      <c r="I83" s="270"/>
      <c r="J83" s="261" t="s">
        <v>2303</v>
      </c>
      <c r="K83" s="271"/>
      <c r="L83" s="272">
        <v>47530</v>
      </c>
      <c r="M83" s="268"/>
      <c r="N83" s="268"/>
      <c r="O83" s="268">
        <v>47530</v>
      </c>
      <c r="P83" s="272">
        <v>47530</v>
      </c>
      <c r="Q83" s="268"/>
      <c r="R83" s="268"/>
      <c r="S83" s="268"/>
      <c r="T83" s="268">
        <v>0</v>
      </c>
      <c r="U83" s="279">
        <v>-100</v>
      </c>
      <c r="V83" s="277" t="s">
        <v>2302</v>
      </c>
      <c r="W83" s="23"/>
    </row>
    <row r="84" s="5" customFormat="1" ht="12.75" spans="1:23">
      <c r="A84" s="258">
        <v>78</v>
      </c>
      <c r="B84" s="254"/>
      <c r="C84" s="259" t="s">
        <v>3537</v>
      </c>
      <c r="D84" s="260"/>
      <c r="E84" s="261">
        <v>5</v>
      </c>
      <c r="F84" s="262" t="s">
        <v>1233</v>
      </c>
      <c r="G84" s="262"/>
      <c r="H84" s="263">
        <v>39251</v>
      </c>
      <c r="I84" s="270"/>
      <c r="J84" s="261" t="s">
        <v>2303</v>
      </c>
      <c r="K84" s="271"/>
      <c r="L84" s="272">
        <v>106722</v>
      </c>
      <c r="M84" s="268"/>
      <c r="N84" s="268"/>
      <c r="O84" s="268">
        <v>106722</v>
      </c>
      <c r="P84" s="272">
        <v>106722</v>
      </c>
      <c r="Q84" s="268"/>
      <c r="R84" s="268"/>
      <c r="S84" s="268"/>
      <c r="T84" s="268">
        <v>0</v>
      </c>
      <c r="U84" s="279">
        <v>-100</v>
      </c>
      <c r="V84" s="277" t="s">
        <v>2302</v>
      </c>
      <c r="W84" s="23"/>
    </row>
    <row r="85" s="5" customFormat="1" ht="12.75" spans="1:23">
      <c r="A85" s="258">
        <v>79</v>
      </c>
      <c r="B85" s="254"/>
      <c r="C85" s="259" t="s">
        <v>2289</v>
      </c>
      <c r="D85" s="260" t="s">
        <v>3538</v>
      </c>
      <c r="E85" s="261">
        <v>9</v>
      </c>
      <c r="F85" s="262" t="s">
        <v>1233</v>
      </c>
      <c r="G85" s="262"/>
      <c r="H85" s="263">
        <v>42709</v>
      </c>
      <c r="I85" s="270" t="s">
        <v>2343</v>
      </c>
      <c r="J85" s="261" t="s">
        <v>3428</v>
      </c>
      <c r="K85" s="271">
        <v>0.3</v>
      </c>
      <c r="L85" s="272">
        <v>20620</v>
      </c>
      <c r="M85" s="268"/>
      <c r="N85" s="268"/>
      <c r="O85" s="268">
        <v>21620</v>
      </c>
      <c r="P85" s="272">
        <v>20620</v>
      </c>
      <c r="Q85" s="268"/>
      <c r="R85" s="268"/>
      <c r="S85" s="268"/>
      <c r="T85" s="268">
        <v>1000</v>
      </c>
      <c r="U85" s="279">
        <v>-95.3746530989824</v>
      </c>
      <c r="V85" s="281" t="s">
        <v>3409</v>
      </c>
      <c r="W85" s="23"/>
    </row>
    <row r="86" s="5" customFormat="1" ht="12.75" spans="1:23">
      <c r="A86" s="258">
        <v>80</v>
      </c>
      <c r="B86" s="254"/>
      <c r="C86" s="259" t="s">
        <v>3539</v>
      </c>
      <c r="D86" s="260"/>
      <c r="E86" s="261">
        <v>1</v>
      </c>
      <c r="F86" s="262" t="s">
        <v>1233</v>
      </c>
      <c r="G86" s="262"/>
      <c r="H86" s="263">
        <v>39251</v>
      </c>
      <c r="I86" s="270" t="s">
        <v>3030</v>
      </c>
      <c r="J86" s="261" t="s">
        <v>3540</v>
      </c>
      <c r="K86" s="271"/>
      <c r="L86" s="272">
        <v>11625</v>
      </c>
      <c r="M86" s="268"/>
      <c r="N86" s="268"/>
      <c r="O86" s="268">
        <v>11625</v>
      </c>
      <c r="P86" s="272">
        <v>11625</v>
      </c>
      <c r="Q86" s="268"/>
      <c r="R86" s="268"/>
      <c r="S86" s="268"/>
      <c r="T86" s="268">
        <v>0</v>
      </c>
      <c r="U86" s="279">
        <v>-100</v>
      </c>
      <c r="V86" s="281" t="s">
        <v>3409</v>
      </c>
      <c r="W86" s="23"/>
    </row>
    <row r="87" s="5" customFormat="1" ht="12.75" spans="1:23">
      <c r="A87" s="258">
        <v>81</v>
      </c>
      <c r="B87" s="254"/>
      <c r="C87" s="259" t="s">
        <v>3541</v>
      </c>
      <c r="D87" s="260"/>
      <c r="E87" s="261">
        <v>1</v>
      </c>
      <c r="F87" s="262" t="s">
        <v>1231</v>
      </c>
      <c r="G87" s="262"/>
      <c r="H87" s="263">
        <v>39251</v>
      </c>
      <c r="I87" s="270"/>
      <c r="J87" s="261" t="s">
        <v>3542</v>
      </c>
      <c r="K87" s="271"/>
      <c r="L87" s="272">
        <v>5840</v>
      </c>
      <c r="M87" s="268"/>
      <c r="N87" s="268"/>
      <c r="O87" s="268">
        <v>6660</v>
      </c>
      <c r="P87" s="272">
        <v>5840</v>
      </c>
      <c r="Q87" s="268"/>
      <c r="R87" s="268"/>
      <c r="S87" s="268"/>
      <c r="T87" s="268">
        <v>585</v>
      </c>
      <c r="U87" s="279">
        <v>-91.2162162162162</v>
      </c>
      <c r="V87" s="280" t="s">
        <v>3394</v>
      </c>
      <c r="W87" s="23"/>
    </row>
    <row r="88" s="5" customFormat="1" ht="12.75" spans="1:23">
      <c r="A88" s="258">
        <v>82</v>
      </c>
      <c r="B88" s="254"/>
      <c r="C88" s="259" t="s">
        <v>3543</v>
      </c>
      <c r="D88" s="260" t="s">
        <v>3544</v>
      </c>
      <c r="E88" s="261">
        <v>1</v>
      </c>
      <c r="F88" s="262" t="s">
        <v>1231</v>
      </c>
      <c r="G88" s="262"/>
      <c r="H88" s="263">
        <v>39251</v>
      </c>
      <c r="I88" s="270"/>
      <c r="J88" s="261" t="s">
        <v>3542</v>
      </c>
      <c r="K88" s="271"/>
      <c r="L88" s="272">
        <v>12780</v>
      </c>
      <c r="M88" s="268"/>
      <c r="N88" s="268"/>
      <c r="O88" s="268">
        <v>14580</v>
      </c>
      <c r="P88" s="272">
        <v>12780</v>
      </c>
      <c r="Q88" s="268"/>
      <c r="R88" s="268"/>
      <c r="S88" s="268"/>
      <c r="T88" s="268">
        <v>1290</v>
      </c>
      <c r="U88" s="279">
        <v>-91.1522633744856</v>
      </c>
      <c r="V88" s="280" t="s">
        <v>3394</v>
      </c>
      <c r="W88" s="23"/>
    </row>
    <row r="89" s="5" customFormat="1" ht="12.75" spans="1:23">
      <c r="A89" s="258">
        <v>83</v>
      </c>
      <c r="B89" s="254"/>
      <c r="C89" s="259" t="s">
        <v>3545</v>
      </c>
      <c r="D89" s="260"/>
      <c r="E89" s="261">
        <v>1</v>
      </c>
      <c r="F89" s="262" t="s">
        <v>1233</v>
      </c>
      <c r="G89" s="262"/>
      <c r="H89" s="263">
        <v>39251</v>
      </c>
      <c r="I89" s="270"/>
      <c r="J89" s="282" t="s">
        <v>3542</v>
      </c>
      <c r="K89" s="271"/>
      <c r="L89" s="272">
        <v>18550</v>
      </c>
      <c r="M89" s="268"/>
      <c r="N89" s="268"/>
      <c r="O89" s="268">
        <v>21150</v>
      </c>
      <c r="P89" s="272">
        <v>18550</v>
      </c>
      <c r="Q89" s="268"/>
      <c r="R89" s="268"/>
      <c r="S89" s="268"/>
      <c r="T89" s="268">
        <v>1875</v>
      </c>
      <c r="U89" s="279">
        <v>-91.1347517730496</v>
      </c>
      <c r="V89" s="280" t="s">
        <v>3394</v>
      </c>
      <c r="W89" s="23"/>
    </row>
    <row r="90" s="5" customFormat="1" ht="12.75" spans="1:23">
      <c r="A90" s="258">
        <v>84</v>
      </c>
      <c r="B90" s="254"/>
      <c r="C90" s="259" t="s">
        <v>3546</v>
      </c>
      <c r="D90" s="260" t="s">
        <v>3547</v>
      </c>
      <c r="E90" s="261">
        <v>1</v>
      </c>
      <c r="F90" s="262" t="s">
        <v>1231</v>
      </c>
      <c r="G90" s="262"/>
      <c r="H90" s="263">
        <v>39617</v>
      </c>
      <c r="I90" s="270"/>
      <c r="J90" s="261" t="s">
        <v>3542</v>
      </c>
      <c r="K90" s="271"/>
      <c r="L90" s="272">
        <v>23462</v>
      </c>
      <c r="M90" s="268"/>
      <c r="N90" s="268"/>
      <c r="O90" s="268">
        <v>28350</v>
      </c>
      <c r="P90" s="272">
        <v>23462</v>
      </c>
      <c r="Q90" s="268"/>
      <c r="R90" s="268"/>
      <c r="S90" s="268"/>
      <c r="T90" s="268">
        <v>3600</v>
      </c>
      <c r="U90" s="279">
        <v>-87.3015873015873</v>
      </c>
      <c r="V90" s="280" t="s">
        <v>3394</v>
      </c>
      <c r="W90" s="23"/>
    </row>
    <row r="91" s="5" customFormat="1" ht="12.75" spans="1:23">
      <c r="A91" s="258">
        <v>85</v>
      </c>
      <c r="B91" s="254"/>
      <c r="C91" s="259" t="s">
        <v>3548</v>
      </c>
      <c r="D91" s="260" t="s">
        <v>3549</v>
      </c>
      <c r="E91" s="261">
        <v>1</v>
      </c>
      <c r="F91" s="262" t="s">
        <v>1231</v>
      </c>
      <c r="G91" s="262"/>
      <c r="H91" s="263">
        <v>39617</v>
      </c>
      <c r="I91" s="270"/>
      <c r="J91" s="261" t="s">
        <v>3542</v>
      </c>
      <c r="K91" s="271"/>
      <c r="L91" s="272">
        <v>35764</v>
      </c>
      <c r="M91" s="268"/>
      <c r="N91" s="268"/>
      <c r="O91" s="268">
        <v>43200</v>
      </c>
      <c r="P91" s="272">
        <v>35764</v>
      </c>
      <c r="Q91" s="268"/>
      <c r="R91" s="268"/>
      <c r="S91" s="268"/>
      <c r="T91" s="268">
        <v>5500</v>
      </c>
      <c r="U91" s="279">
        <v>-87.2685185185185</v>
      </c>
      <c r="V91" s="280" t="s">
        <v>3394</v>
      </c>
      <c r="W91" s="23"/>
    </row>
    <row r="92" s="5" customFormat="1" ht="12.75" spans="1:23">
      <c r="A92" s="258">
        <v>86</v>
      </c>
      <c r="B92" s="254"/>
      <c r="C92" s="259" t="s">
        <v>3550</v>
      </c>
      <c r="D92" s="260"/>
      <c r="E92" s="261">
        <v>1</v>
      </c>
      <c r="F92" s="262" t="s">
        <v>1231</v>
      </c>
      <c r="G92" s="262"/>
      <c r="H92" s="263">
        <v>42222</v>
      </c>
      <c r="I92" s="270" t="s">
        <v>2343</v>
      </c>
      <c r="J92" s="261" t="s">
        <v>3551</v>
      </c>
      <c r="K92" s="271">
        <v>0.01</v>
      </c>
      <c r="L92" s="272">
        <v>6427.68</v>
      </c>
      <c r="M92" s="268"/>
      <c r="N92" s="268"/>
      <c r="O92" s="268">
        <v>6727.68</v>
      </c>
      <c r="P92" s="272">
        <v>6427.68</v>
      </c>
      <c r="Q92" s="268"/>
      <c r="R92" s="268"/>
      <c r="S92" s="268"/>
      <c r="T92" s="268">
        <v>300</v>
      </c>
      <c r="U92" s="279">
        <v>-95.5408105022831</v>
      </c>
      <c r="V92" s="281" t="s">
        <v>3409</v>
      </c>
      <c r="W92" s="23"/>
    </row>
    <row r="93" s="5" customFormat="1" ht="12.75" spans="1:23">
      <c r="A93" s="258">
        <v>87</v>
      </c>
      <c r="B93" s="254"/>
      <c r="C93" s="259" t="s">
        <v>3552</v>
      </c>
      <c r="D93" s="260"/>
      <c r="E93" s="261">
        <v>1</v>
      </c>
      <c r="F93" s="262" t="s">
        <v>1238</v>
      </c>
      <c r="G93" s="262"/>
      <c r="H93" s="263">
        <v>39617</v>
      </c>
      <c r="I93" s="270" t="s">
        <v>2343</v>
      </c>
      <c r="J93" s="261" t="s">
        <v>3551</v>
      </c>
      <c r="K93" s="271">
        <v>0.03</v>
      </c>
      <c r="L93" s="272">
        <v>3736</v>
      </c>
      <c r="M93" s="268"/>
      <c r="N93" s="268"/>
      <c r="O93" s="268">
        <v>3936</v>
      </c>
      <c r="P93" s="272">
        <v>3736</v>
      </c>
      <c r="Q93" s="268"/>
      <c r="R93" s="268"/>
      <c r="S93" s="268"/>
      <c r="T93" s="268">
        <v>200</v>
      </c>
      <c r="U93" s="279">
        <v>-94.9186991869919</v>
      </c>
      <c r="V93" s="281" t="s">
        <v>3409</v>
      </c>
      <c r="W93" s="23"/>
    </row>
    <row r="94" s="5" customFormat="1" ht="12.75" spans="1:23">
      <c r="A94" s="258">
        <v>88</v>
      </c>
      <c r="B94" s="254"/>
      <c r="C94" s="259" t="s">
        <v>3553</v>
      </c>
      <c r="D94" s="260" t="s">
        <v>3526</v>
      </c>
      <c r="E94" s="261">
        <v>2</v>
      </c>
      <c r="F94" s="262" t="s">
        <v>1233</v>
      </c>
      <c r="G94" s="262"/>
      <c r="H94" s="263">
        <v>39617</v>
      </c>
      <c r="I94" s="270" t="s">
        <v>2506</v>
      </c>
      <c r="J94" s="261" t="s">
        <v>3554</v>
      </c>
      <c r="K94" s="271" t="s">
        <v>3555</v>
      </c>
      <c r="L94" s="272">
        <v>59496</v>
      </c>
      <c r="M94" s="268"/>
      <c r="N94" s="268"/>
      <c r="O94" s="268">
        <v>62496</v>
      </c>
      <c r="P94" s="272">
        <v>59496</v>
      </c>
      <c r="Q94" s="268"/>
      <c r="R94" s="268"/>
      <c r="S94" s="268"/>
      <c r="T94" s="268">
        <v>3000</v>
      </c>
      <c r="U94" s="279">
        <v>-95.1996927803379</v>
      </c>
      <c r="V94" s="281" t="s">
        <v>3409</v>
      </c>
      <c r="W94" s="23"/>
    </row>
    <row r="95" s="5" customFormat="1" ht="12.75" spans="1:23">
      <c r="A95" s="258">
        <v>89</v>
      </c>
      <c r="B95" s="254"/>
      <c r="C95" s="259" t="s">
        <v>3556</v>
      </c>
      <c r="D95" s="260"/>
      <c r="E95" s="261">
        <v>1</v>
      </c>
      <c r="F95" s="262" t="s">
        <v>1238</v>
      </c>
      <c r="G95" s="262"/>
      <c r="H95" s="263">
        <v>39617</v>
      </c>
      <c r="I95" s="270" t="s">
        <v>2343</v>
      </c>
      <c r="J95" s="261" t="s">
        <v>3557</v>
      </c>
      <c r="K95" s="271">
        <v>0.3</v>
      </c>
      <c r="L95" s="272">
        <v>176000</v>
      </c>
      <c r="M95" s="268"/>
      <c r="N95" s="268"/>
      <c r="O95" s="268">
        <v>186000</v>
      </c>
      <c r="P95" s="272">
        <v>176000</v>
      </c>
      <c r="Q95" s="268"/>
      <c r="R95" s="268"/>
      <c r="S95" s="268"/>
      <c r="T95" s="268">
        <v>10000</v>
      </c>
      <c r="U95" s="279">
        <v>-94.6236559139785</v>
      </c>
      <c r="V95" s="281" t="s">
        <v>3409</v>
      </c>
      <c r="W95" s="23"/>
    </row>
    <row r="96" s="5" customFormat="1" ht="12.75" spans="1:23">
      <c r="A96" s="258">
        <v>90</v>
      </c>
      <c r="B96" s="254"/>
      <c r="C96" s="259" t="s">
        <v>3558</v>
      </c>
      <c r="D96" s="260" t="s">
        <v>3559</v>
      </c>
      <c r="E96" s="261">
        <v>3</v>
      </c>
      <c r="F96" s="262" t="s">
        <v>3504</v>
      </c>
      <c r="G96" s="262"/>
      <c r="H96" s="263">
        <v>39617</v>
      </c>
      <c r="I96" s="270" t="s">
        <v>2343</v>
      </c>
      <c r="J96" s="261" t="s">
        <v>3557</v>
      </c>
      <c r="K96" s="271">
        <v>1</v>
      </c>
      <c r="L96" s="272">
        <v>382720</v>
      </c>
      <c r="M96" s="268"/>
      <c r="N96" s="268"/>
      <c r="O96" s="268">
        <v>405720</v>
      </c>
      <c r="P96" s="272">
        <v>382720</v>
      </c>
      <c r="Q96" s="268"/>
      <c r="R96" s="268"/>
      <c r="S96" s="268"/>
      <c r="T96" s="268">
        <v>23000</v>
      </c>
      <c r="U96" s="279">
        <v>-94.3310657596372</v>
      </c>
      <c r="V96" s="281" t="s">
        <v>3409</v>
      </c>
      <c r="W96" s="23"/>
    </row>
    <row r="97" s="5" customFormat="1" ht="12.75" spans="1:23">
      <c r="A97" s="258">
        <v>91</v>
      </c>
      <c r="B97" s="254"/>
      <c r="C97" s="259" t="s">
        <v>3558</v>
      </c>
      <c r="D97" s="260" t="s">
        <v>3560</v>
      </c>
      <c r="E97" s="261">
        <v>1</v>
      </c>
      <c r="F97" s="262" t="s">
        <v>3504</v>
      </c>
      <c r="G97" s="262"/>
      <c r="H97" s="263">
        <v>39617</v>
      </c>
      <c r="I97" s="270" t="s">
        <v>2343</v>
      </c>
      <c r="J97" s="261" t="s">
        <v>3557</v>
      </c>
      <c r="K97" s="271">
        <v>1</v>
      </c>
      <c r="L97" s="272">
        <v>479078.5</v>
      </c>
      <c r="M97" s="268"/>
      <c r="N97" s="268"/>
      <c r="O97" s="268">
        <v>502078.5</v>
      </c>
      <c r="P97" s="272">
        <v>479078.5</v>
      </c>
      <c r="Q97" s="268"/>
      <c r="R97" s="268"/>
      <c r="S97" s="268"/>
      <c r="T97" s="268">
        <v>23000</v>
      </c>
      <c r="U97" s="279">
        <v>-95.4190430380906</v>
      </c>
      <c r="V97" s="281" t="s">
        <v>3409</v>
      </c>
      <c r="W97" s="23"/>
    </row>
    <row r="98" s="5" customFormat="1" ht="12.75" spans="1:23">
      <c r="A98" s="258">
        <v>92</v>
      </c>
      <c r="B98" s="254"/>
      <c r="C98" s="259" t="s">
        <v>3561</v>
      </c>
      <c r="D98" s="260" t="s">
        <v>3526</v>
      </c>
      <c r="E98" s="261">
        <v>1</v>
      </c>
      <c r="F98" s="262" t="s">
        <v>1233</v>
      </c>
      <c r="G98" s="262"/>
      <c r="H98" s="263">
        <v>39617</v>
      </c>
      <c r="I98" s="273" t="s">
        <v>2368</v>
      </c>
      <c r="J98" s="261" t="s">
        <v>3508</v>
      </c>
      <c r="K98" s="271" t="s">
        <v>3555</v>
      </c>
      <c r="L98" s="272">
        <v>9939.7</v>
      </c>
      <c r="M98" s="268"/>
      <c r="N98" s="268"/>
      <c r="O98" s="268">
        <v>10439.7</v>
      </c>
      <c r="P98" s="272">
        <v>9939.7</v>
      </c>
      <c r="Q98" s="268"/>
      <c r="R98" s="268"/>
      <c r="S98" s="268"/>
      <c r="T98" s="268">
        <v>2300</v>
      </c>
      <c r="U98" s="279">
        <v>-77.9687155761181</v>
      </c>
      <c r="V98" s="281" t="s">
        <v>3409</v>
      </c>
      <c r="W98" s="23"/>
    </row>
    <row r="99" s="5" customFormat="1" ht="12.75" spans="1:23">
      <c r="A99" s="258">
        <v>93</v>
      </c>
      <c r="B99" s="254"/>
      <c r="C99" s="259" t="s">
        <v>3562</v>
      </c>
      <c r="D99" s="260" t="s">
        <v>3526</v>
      </c>
      <c r="E99" s="261">
        <v>2</v>
      </c>
      <c r="F99" s="262" t="s">
        <v>1233</v>
      </c>
      <c r="G99" s="262"/>
      <c r="H99" s="263">
        <v>39617</v>
      </c>
      <c r="I99" s="273" t="s">
        <v>2368</v>
      </c>
      <c r="J99" s="261" t="s">
        <v>3508</v>
      </c>
      <c r="K99" s="271" t="s">
        <v>3555</v>
      </c>
      <c r="L99" s="272">
        <v>10240.52</v>
      </c>
      <c r="M99" s="268"/>
      <c r="N99" s="268"/>
      <c r="O99" s="268">
        <v>10740.52</v>
      </c>
      <c r="P99" s="272">
        <v>10240.52</v>
      </c>
      <c r="Q99" s="268"/>
      <c r="R99" s="268"/>
      <c r="S99" s="268"/>
      <c r="T99" s="268">
        <v>2300</v>
      </c>
      <c r="U99" s="279">
        <v>-78.5857667971383</v>
      </c>
      <c r="V99" s="281" t="s">
        <v>3409</v>
      </c>
      <c r="W99" s="23"/>
    </row>
    <row r="100" s="5" customFormat="1" ht="12.75" spans="1:23">
      <c r="A100" s="258">
        <v>94</v>
      </c>
      <c r="B100" s="254"/>
      <c r="C100" s="259" t="s">
        <v>3563</v>
      </c>
      <c r="D100" s="260" t="s">
        <v>3564</v>
      </c>
      <c r="E100" s="261">
        <v>2</v>
      </c>
      <c r="F100" s="262" t="s">
        <v>1233</v>
      </c>
      <c r="G100" s="262"/>
      <c r="H100" s="263">
        <v>39617</v>
      </c>
      <c r="I100" s="273" t="s">
        <v>2368</v>
      </c>
      <c r="J100" s="261" t="s">
        <v>3508</v>
      </c>
      <c r="K100" s="271" t="s">
        <v>3565</v>
      </c>
      <c r="L100" s="272">
        <v>3482.98</v>
      </c>
      <c r="M100" s="268"/>
      <c r="N100" s="268"/>
      <c r="O100" s="268">
        <v>3632.98</v>
      </c>
      <c r="P100" s="272">
        <v>3482.98</v>
      </c>
      <c r="Q100" s="268"/>
      <c r="R100" s="268"/>
      <c r="S100" s="268"/>
      <c r="T100" s="268">
        <v>1960</v>
      </c>
      <c r="U100" s="279">
        <v>-46.0497993382843</v>
      </c>
      <c r="V100" s="281" t="s">
        <v>3409</v>
      </c>
      <c r="W100" s="23"/>
    </row>
    <row r="101" s="5" customFormat="1" ht="12.75" spans="1:23">
      <c r="A101" s="258">
        <v>95</v>
      </c>
      <c r="B101" s="254"/>
      <c r="C101" s="259" t="s">
        <v>3566</v>
      </c>
      <c r="D101" s="260" t="s">
        <v>3512</v>
      </c>
      <c r="E101" s="261">
        <v>1</v>
      </c>
      <c r="F101" s="262" t="s">
        <v>1233</v>
      </c>
      <c r="G101" s="262"/>
      <c r="H101" s="263">
        <v>39617</v>
      </c>
      <c r="I101" s="273" t="s">
        <v>2368</v>
      </c>
      <c r="J101" s="261" t="s">
        <v>3508</v>
      </c>
      <c r="K101" s="271" t="s">
        <v>3413</v>
      </c>
      <c r="L101" s="272">
        <v>15731.18</v>
      </c>
      <c r="M101" s="268"/>
      <c r="N101" s="268"/>
      <c r="O101" s="268">
        <v>16431.18</v>
      </c>
      <c r="P101" s="272">
        <v>15731.18</v>
      </c>
      <c r="Q101" s="268"/>
      <c r="R101" s="268"/>
      <c r="S101" s="268"/>
      <c r="T101" s="268">
        <v>1690</v>
      </c>
      <c r="U101" s="279">
        <v>-89.7146766087402</v>
      </c>
      <c r="V101" s="281" t="s">
        <v>3409</v>
      </c>
      <c r="W101" s="23"/>
    </row>
    <row r="102" s="5" customFormat="1" ht="12.75" spans="1:23">
      <c r="A102" s="258">
        <v>96</v>
      </c>
      <c r="B102" s="254"/>
      <c r="C102" s="259" t="s">
        <v>3567</v>
      </c>
      <c r="D102" s="260" t="s">
        <v>3568</v>
      </c>
      <c r="E102" s="261">
        <v>6</v>
      </c>
      <c r="F102" s="262" t="s">
        <v>1233</v>
      </c>
      <c r="G102" s="262"/>
      <c r="H102" s="263">
        <v>39617</v>
      </c>
      <c r="I102" s="273" t="s">
        <v>2368</v>
      </c>
      <c r="J102" s="261" t="s">
        <v>3508</v>
      </c>
      <c r="K102" s="271" t="s">
        <v>2483</v>
      </c>
      <c r="L102" s="272">
        <v>15101.95</v>
      </c>
      <c r="M102" s="268"/>
      <c r="N102" s="268"/>
      <c r="O102" s="268">
        <v>15801.95</v>
      </c>
      <c r="P102" s="272">
        <v>15101.95</v>
      </c>
      <c r="Q102" s="268"/>
      <c r="R102" s="268"/>
      <c r="S102" s="268"/>
      <c r="T102" s="268">
        <v>700</v>
      </c>
      <c r="U102" s="279">
        <v>-95.5701669730635</v>
      </c>
      <c r="V102" s="281" t="s">
        <v>3409</v>
      </c>
      <c r="W102" s="23"/>
    </row>
    <row r="103" s="5" customFormat="1" ht="12.75" spans="1:23">
      <c r="A103" s="258">
        <v>97</v>
      </c>
      <c r="B103" s="254"/>
      <c r="C103" s="259" t="s">
        <v>3569</v>
      </c>
      <c r="D103" s="260" t="s">
        <v>3568</v>
      </c>
      <c r="E103" s="261">
        <v>5</v>
      </c>
      <c r="F103" s="262" t="s">
        <v>1233</v>
      </c>
      <c r="G103" s="262"/>
      <c r="H103" s="263">
        <v>39617</v>
      </c>
      <c r="I103" s="273" t="s">
        <v>2368</v>
      </c>
      <c r="J103" s="261" t="s">
        <v>3508</v>
      </c>
      <c r="K103" s="271" t="s">
        <v>2483</v>
      </c>
      <c r="L103" s="272">
        <v>13611.2</v>
      </c>
      <c r="M103" s="268"/>
      <c r="N103" s="268"/>
      <c r="O103" s="268">
        <v>14311.2</v>
      </c>
      <c r="P103" s="272">
        <v>13611.2</v>
      </c>
      <c r="Q103" s="268"/>
      <c r="R103" s="268"/>
      <c r="S103" s="268"/>
      <c r="T103" s="268">
        <v>700</v>
      </c>
      <c r="U103" s="279">
        <v>-95.1087260327576</v>
      </c>
      <c r="V103" s="281" t="s">
        <v>3409</v>
      </c>
      <c r="W103" s="23"/>
    </row>
    <row r="104" s="5" customFormat="1" ht="12.75" spans="1:23">
      <c r="A104" s="258">
        <v>98</v>
      </c>
      <c r="B104" s="254"/>
      <c r="C104" s="259" t="s">
        <v>3570</v>
      </c>
      <c r="D104" s="260" t="s">
        <v>3568</v>
      </c>
      <c r="E104" s="261">
        <v>6</v>
      </c>
      <c r="F104" s="262" t="s">
        <v>1233</v>
      </c>
      <c r="G104" s="262"/>
      <c r="H104" s="263">
        <v>39617</v>
      </c>
      <c r="I104" s="273" t="s">
        <v>2368</v>
      </c>
      <c r="J104" s="261" t="s">
        <v>3508</v>
      </c>
      <c r="K104" s="271" t="s">
        <v>2483</v>
      </c>
      <c r="L104" s="272">
        <v>2073.38</v>
      </c>
      <c r="M104" s="268"/>
      <c r="N104" s="268"/>
      <c r="O104" s="268">
        <v>2173.38</v>
      </c>
      <c r="P104" s="272">
        <v>2073.38</v>
      </c>
      <c r="Q104" s="268"/>
      <c r="R104" s="268"/>
      <c r="S104" s="268"/>
      <c r="T104" s="268">
        <v>270</v>
      </c>
      <c r="U104" s="279">
        <v>-87.5769538690887</v>
      </c>
      <c r="V104" s="281" t="s">
        <v>3409</v>
      </c>
      <c r="W104" s="23"/>
    </row>
    <row r="105" s="5" customFormat="1" ht="12.75" spans="1:23">
      <c r="A105" s="258">
        <v>99</v>
      </c>
      <c r="B105" s="254"/>
      <c r="C105" s="259" t="s">
        <v>3562</v>
      </c>
      <c r="D105" s="260" t="s">
        <v>3571</v>
      </c>
      <c r="E105" s="261">
        <v>1</v>
      </c>
      <c r="F105" s="262" t="s">
        <v>1233</v>
      </c>
      <c r="G105" s="262"/>
      <c r="H105" s="263">
        <v>39617</v>
      </c>
      <c r="I105" s="273" t="s">
        <v>2368</v>
      </c>
      <c r="J105" s="261" t="s">
        <v>3508</v>
      </c>
      <c r="K105" s="271" t="s">
        <v>3572</v>
      </c>
      <c r="L105" s="272">
        <v>2607.06</v>
      </c>
      <c r="M105" s="268"/>
      <c r="N105" s="268"/>
      <c r="O105" s="268">
        <v>2807.06</v>
      </c>
      <c r="P105" s="272">
        <v>2607.06</v>
      </c>
      <c r="Q105" s="268"/>
      <c r="R105" s="268"/>
      <c r="S105" s="268"/>
      <c r="T105" s="268">
        <v>2980</v>
      </c>
      <c r="U105" s="279">
        <v>6.16089431647347</v>
      </c>
      <c r="V105" s="281" t="s">
        <v>3409</v>
      </c>
      <c r="W105" s="23"/>
    </row>
    <row r="106" s="5" customFormat="1" ht="12.75" spans="1:23">
      <c r="A106" s="258">
        <v>100</v>
      </c>
      <c r="B106" s="254"/>
      <c r="C106" s="259" t="s">
        <v>3562</v>
      </c>
      <c r="D106" s="260" t="s">
        <v>3515</v>
      </c>
      <c r="E106" s="261">
        <v>2</v>
      </c>
      <c r="F106" s="262" t="s">
        <v>1233</v>
      </c>
      <c r="G106" s="262"/>
      <c r="H106" s="263">
        <v>39617</v>
      </c>
      <c r="I106" s="273" t="s">
        <v>2368</v>
      </c>
      <c r="J106" s="261" t="s">
        <v>3508</v>
      </c>
      <c r="K106" s="271" t="s">
        <v>2698</v>
      </c>
      <c r="L106" s="272">
        <v>2661.35</v>
      </c>
      <c r="M106" s="268"/>
      <c r="N106" s="268"/>
      <c r="O106" s="268">
        <v>2861.35</v>
      </c>
      <c r="P106" s="272">
        <v>2661.35</v>
      </c>
      <c r="Q106" s="268"/>
      <c r="R106" s="268"/>
      <c r="S106" s="268"/>
      <c r="T106" s="268">
        <v>1180</v>
      </c>
      <c r="U106" s="279">
        <v>-58.7607248326839</v>
      </c>
      <c r="V106" s="281" t="s">
        <v>3409</v>
      </c>
      <c r="W106" s="23"/>
    </row>
    <row r="107" s="5" customFormat="1" ht="12.75" spans="1:23">
      <c r="A107" s="258">
        <v>101</v>
      </c>
      <c r="B107" s="254"/>
      <c r="C107" s="259" t="s">
        <v>3562</v>
      </c>
      <c r="D107" s="260" t="s">
        <v>3573</v>
      </c>
      <c r="E107" s="261">
        <v>5</v>
      </c>
      <c r="F107" s="262" t="s">
        <v>1233</v>
      </c>
      <c r="G107" s="262"/>
      <c r="H107" s="263">
        <v>39617</v>
      </c>
      <c r="I107" s="273" t="s">
        <v>2368</v>
      </c>
      <c r="J107" s="261" t="s">
        <v>3508</v>
      </c>
      <c r="K107" s="271" t="s">
        <v>3574</v>
      </c>
      <c r="L107" s="272">
        <v>7272.76</v>
      </c>
      <c r="M107" s="268"/>
      <c r="N107" s="268"/>
      <c r="O107" s="268">
        <v>7722.76</v>
      </c>
      <c r="P107" s="272">
        <v>7272.76</v>
      </c>
      <c r="Q107" s="268"/>
      <c r="R107" s="268"/>
      <c r="S107" s="268"/>
      <c r="T107" s="268">
        <v>1280</v>
      </c>
      <c r="U107" s="279">
        <v>-83.4256146766182</v>
      </c>
      <c r="V107" s="281" t="s">
        <v>3409</v>
      </c>
      <c r="W107" s="23"/>
    </row>
    <row r="108" s="5" customFormat="1" ht="12.75" spans="1:23">
      <c r="A108" s="258">
        <v>102</v>
      </c>
      <c r="B108" s="254"/>
      <c r="C108" s="259" t="s">
        <v>3575</v>
      </c>
      <c r="D108" s="260" t="s">
        <v>3573</v>
      </c>
      <c r="E108" s="261">
        <v>1</v>
      </c>
      <c r="F108" s="262" t="s">
        <v>1233</v>
      </c>
      <c r="G108" s="262"/>
      <c r="H108" s="263">
        <v>39617</v>
      </c>
      <c r="I108" s="273" t="s">
        <v>2368</v>
      </c>
      <c r="J108" s="261" t="s">
        <v>3508</v>
      </c>
      <c r="K108" s="271" t="s">
        <v>3574</v>
      </c>
      <c r="L108" s="272">
        <v>2398.8</v>
      </c>
      <c r="M108" s="268"/>
      <c r="N108" s="268"/>
      <c r="O108" s="268">
        <v>2598.8</v>
      </c>
      <c r="P108" s="272">
        <v>2398.8</v>
      </c>
      <c r="Q108" s="268"/>
      <c r="R108" s="268"/>
      <c r="S108" s="268"/>
      <c r="T108" s="268">
        <v>1280</v>
      </c>
      <c r="U108" s="279">
        <v>-50.7464983838695</v>
      </c>
      <c r="V108" s="281" t="s">
        <v>3409</v>
      </c>
      <c r="W108" s="23"/>
    </row>
    <row r="109" s="5" customFormat="1" ht="12.75" spans="1:23">
      <c r="A109" s="258">
        <v>103</v>
      </c>
      <c r="B109" s="254"/>
      <c r="C109" s="259" t="s">
        <v>3576</v>
      </c>
      <c r="D109" s="260" t="s">
        <v>3577</v>
      </c>
      <c r="E109" s="261">
        <v>1</v>
      </c>
      <c r="F109" s="262" t="s">
        <v>1233</v>
      </c>
      <c r="G109" s="262"/>
      <c r="H109" s="263">
        <v>39617</v>
      </c>
      <c r="I109" s="273" t="s">
        <v>2368</v>
      </c>
      <c r="J109" s="261" t="s">
        <v>3508</v>
      </c>
      <c r="K109" s="271" t="s">
        <v>3578</v>
      </c>
      <c r="L109" s="272">
        <v>2367.08</v>
      </c>
      <c r="M109" s="268"/>
      <c r="N109" s="268"/>
      <c r="O109" s="268">
        <v>2467.08</v>
      </c>
      <c r="P109" s="272">
        <v>2367.08</v>
      </c>
      <c r="Q109" s="268"/>
      <c r="R109" s="268"/>
      <c r="S109" s="268"/>
      <c r="T109" s="268">
        <v>590</v>
      </c>
      <c r="U109" s="279">
        <v>-76.085088444639</v>
      </c>
      <c r="V109" s="281" t="s">
        <v>3409</v>
      </c>
      <c r="W109" s="23"/>
    </row>
    <row r="110" s="5" customFormat="1" ht="12.75" spans="1:23">
      <c r="A110" s="258">
        <v>104</v>
      </c>
      <c r="B110" s="254"/>
      <c r="C110" s="259" t="s">
        <v>3579</v>
      </c>
      <c r="D110" s="260" t="s">
        <v>3580</v>
      </c>
      <c r="E110" s="261">
        <v>2</v>
      </c>
      <c r="F110" s="262" t="s">
        <v>1233</v>
      </c>
      <c r="G110" s="262"/>
      <c r="H110" s="263">
        <v>39617</v>
      </c>
      <c r="I110" s="273" t="s">
        <v>2368</v>
      </c>
      <c r="J110" s="261" t="s">
        <v>3508</v>
      </c>
      <c r="K110" s="271" t="s">
        <v>3581</v>
      </c>
      <c r="L110" s="272">
        <v>2759.57</v>
      </c>
      <c r="M110" s="268"/>
      <c r="N110" s="268"/>
      <c r="O110" s="268">
        <v>2859.57</v>
      </c>
      <c r="P110" s="272">
        <v>2759.57</v>
      </c>
      <c r="Q110" s="268"/>
      <c r="R110" s="268"/>
      <c r="S110" s="268"/>
      <c r="T110" s="268">
        <v>1460</v>
      </c>
      <c r="U110" s="279">
        <v>-48.9433726049721</v>
      </c>
      <c r="V110" s="281" t="s">
        <v>3409</v>
      </c>
      <c r="W110" s="23"/>
    </row>
    <row r="111" s="5" customFormat="1" ht="12.75" spans="1:23">
      <c r="A111" s="258">
        <v>105</v>
      </c>
      <c r="B111" s="254"/>
      <c r="C111" s="259" t="s">
        <v>3582</v>
      </c>
      <c r="D111" s="260" t="s">
        <v>3583</v>
      </c>
      <c r="E111" s="261">
        <v>1</v>
      </c>
      <c r="F111" s="262" t="s">
        <v>1233</v>
      </c>
      <c r="G111" s="262"/>
      <c r="H111" s="263">
        <v>39617</v>
      </c>
      <c r="I111" s="273" t="s">
        <v>2368</v>
      </c>
      <c r="J111" s="261" t="s">
        <v>3508</v>
      </c>
      <c r="K111" s="271" t="s">
        <v>3584</v>
      </c>
      <c r="L111" s="272">
        <v>2377.76</v>
      </c>
      <c r="M111" s="268"/>
      <c r="N111" s="268"/>
      <c r="O111" s="268">
        <v>2477.76</v>
      </c>
      <c r="P111" s="272">
        <v>2377.76</v>
      </c>
      <c r="Q111" s="268"/>
      <c r="R111" s="268"/>
      <c r="S111" s="268"/>
      <c r="T111" s="268">
        <v>320</v>
      </c>
      <c r="U111" s="279">
        <v>-87.0851091308278</v>
      </c>
      <c r="V111" s="281" t="s">
        <v>3409</v>
      </c>
      <c r="W111" s="23"/>
    </row>
    <row r="112" s="5" customFormat="1" ht="12.75" spans="1:23">
      <c r="A112" s="258">
        <v>106</v>
      </c>
      <c r="B112" s="254"/>
      <c r="C112" s="259" t="s">
        <v>3585</v>
      </c>
      <c r="D112" s="260" t="s">
        <v>3580</v>
      </c>
      <c r="E112" s="261">
        <v>1</v>
      </c>
      <c r="F112" s="262" t="s">
        <v>1233</v>
      </c>
      <c r="G112" s="262"/>
      <c r="H112" s="263">
        <v>39617</v>
      </c>
      <c r="I112" s="273" t="s">
        <v>2368</v>
      </c>
      <c r="J112" s="261" t="s">
        <v>3508</v>
      </c>
      <c r="K112" s="271" t="s">
        <v>3581</v>
      </c>
      <c r="L112" s="272">
        <v>26501</v>
      </c>
      <c r="M112" s="268"/>
      <c r="N112" s="268"/>
      <c r="O112" s="268">
        <v>27501</v>
      </c>
      <c r="P112" s="272">
        <v>26501</v>
      </c>
      <c r="Q112" s="268"/>
      <c r="R112" s="268"/>
      <c r="S112" s="268"/>
      <c r="T112" s="268">
        <v>1460</v>
      </c>
      <c r="U112" s="279">
        <v>-94.6911021417403</v>
      </c>
      <c r="V112" s="281" t="s">
        <v>3409</v>
      </c>
      <c r="W112" s="23"/>
    </row>
    <row r="113" s="5" customFormat="1" ht="12.75" spans="1:23">
      <c r="A113" s="258">
        <v>107</v>
      </c>
      <c r="B113" s="254"/>
      <c r="C113" s="259" t="s">
        <v>3586</v>
      </c>
      <c r="D113" s="260" t="s">
        <v>3573</v>
      </c>
      <c r="E113" s="261">
        <v>6</v>
      </c>
      <c r="F113" s="262" t="s">
        <v>1233</v>
      </c>
      <c r="G113" s="262"/>
      <c r="H113" s="263">
        <v>39617</v>
      </c>
      <c r="I113" s="273" t="s">
        <v>2368</v>
      </c>
      <c r="J113" s="261" t="s">
        <v>2888</v>
      </c>
      <c r="K113" s="271" t="s">
        <v>3574</v>
      </c>
      <c r="L113" s="272">
        <v>2765.8</v>
      </c>
      <c r="M113" s="268"/>
      <c r="N113" s="268"/>
      <c r="O113" s="268">
        <v>2865.8</v>
      </c>
      <c r="P113" s="272">
        <v>2765.8</v>
      </c>
      <c r="Q113" s="268"/>
      <c r="R113" s="268"/>
      <c r="S113" s="268"/>
      <c r="T113" s="268">
        <v>1280</v>
      </c>
      <c r="U113" s="279">
        <v>-55.3353339381674</v>
      </c>
      <c r="V113" s="281" t="s">
        <v>3409</v>
      </c>
      <c r="W113" s="23"/>
    </row>
    <row r="114" s="5" customFormat="1" ht="12.75" spans="1:23">
      <c r="A114" s="258">
        <v>108</v>
      </c>
      <c r="B114" s="254"/>
      <c r="C114" s="259" t="s">
        <v>3587</v>
      </c>
      <c r="D114" s="260" t="s">
        <v>3512</v>
      </c>
      <c r="E114" s="261">
        <v>1</v>
      </c>
      <c r="F114" s="262" t="s">
        <v>1233</v>
      </c>
      <c r="G114" s="262"/>
      <c r="H114" s="263">
        <v>39617</v>
      </c>
      <c r="I114" s="273" t="s">
        <v>2368</v>
      </c>
      <c r="J114" s="261" t="s">
        <v>2888</v>
      </c>
      <c r="K114" s="271" t="s">
        <v>3413</v>
      </c>
      <c r="L114" s="272">
        <v>4739.5</v>
      </c>
      <c r="M114" s="268"/>
      <c r="N114" s="268"/>
      <c r="O114" s="268">
        <v>4939.5</v>
      </c>
      <c r="P114" s="272">
        <v>4739.5</v>
      </c>
      <c r="Q114" s="268"/>
      <c r="R114" s="268"/>
      <c r="S114" s="268"/>
      <c r="T114" s="268">
        <v>1690</v>
      </c>
      <c r="U114" s="279">
        <v>-65.786010729831</v>
      </c>
      <c r="V114" s="281" t="s">
        <v>3409</v>
      </c>
      <c r="W114" s="23"/>
    </row>
    <row r="115" s="5" customFormat="1" ht="12.75" spans="1:23">
      <c r="A115" s="258">
        <v>109</v>
      </c>
      <c r="B115" s="254"/>
      <c r="C115" s="259" t="s">
        <v>3588</v>
      </c>
      <c r="D115" s="260" t="s">
        <v>3512</v>
      </c>
      <c r="E115" s="261">
        <v>5</v>
      </c>
      <c r="F115" s="262" t="s">
        <v>1233</v>
      </c>
      <c r="G115" s="262"/>
      <c r="H115" s="263">
        <v>39617</v>
      </c>
      <c r="I115" s="273" t="s">
        <v>2368</v>
      </c>
      <c r="J115" s="261" t="s">
        <v>2888</v>
      </c>
      <c r="K115" s="271" t="s">
        <v>3413</v>
      </c>
      <c r="L115" s="272">
        <v>23697.5</v>
      </c>
      <c r="M115" s="268"/>
      <c r="N115" s="268"/>
      <c r="O115" s="268">
        <v>24697.5</v>
      </c>
      <c r="P115" s="272">
        <v>23697.5</v>
      </c>
      <c r="Q115" s="268"/>
      <c r="R115" s="268"/>
      <c r="S115" s="268"/>
      <c r="T115" s="268">
        <v>1690</v>
      </c>
      <c r="U115" s="279">
        <v>-93.1572021459662</v>
      </c>
      <c r="V115" s="281" t="s">
        <v>3409</v>
      </c>
      <c r="W115" s="23"/>
    </row>
    <row r="116" s="5" customFormat="1" ht="12.75" spans="1:23">
      <c r="A116" s="258">
        <v>110</v>
      </c>
      <c r="B116" s="254"/>
      <c r="C116" s="259" t="s">
        <v>3589</v>
      </c>
      <c r="D116" s="260" t="s">
        <v>3590</v>
      </c>
      <c r="E116" s="261">
        <v>1</v>
      </c>
      <c r="F116" s="262" t="s">
        <v>1233</v>
      </c>
      <c r="G116" s="262"/>
      <c r="H116" s="263">
        <v>39617</v>
      </c>
      <c r="I116" s="273" t="s">
        <v>2368</v>
      </c>
      <c r="J116" s="261" t="s">
        <v>2888</v>
      </c>
      <c r="K116" s="271" t="s">
        <v>3591</v>
      </c>
      <c r="L116" s="272">
        <v>4739.5</v>
      </c>
      <c r="M116" s="268"/>
      <c r="N116" s="268"/>
      <c r="O116" s="268">
        <v>4939.5</v>
      </c>
      <c r="P116" s="272">
        <v>4739.5</v>
      </c>
      <c r="Q116" s="268"/>
      <c r="R116" s="268"/>
      <c r="S116" s="268"/>
      <c r="T116" s="268">
        <v>1790</v>
      </c>
      <c r="U116" s="279">
        <v>-63.7615143233121</v>
      </c>
      <c r="V116" s="281" t="s">
        <v>3409</v>
      </c>
      <c r="W116" s="23"/>
    </row>
    <row r="117" s="5" customFormat="1" ht="12.75" spans="1:23">
      <c r="A117" s="258">
        <v>111</v>
      </c>
      <c r="B117" s="254"/>
      <c r="C117" s="259" t="s">
        <v>3592</v>
      </c>
      <c r="D117" s="260"/>
      <c r="E117" s="261">
        <v>1</v>
      </c>
      <c r="F117" s="262" t="s">
        <v>1233</v>
      </c>
      <c r="G117" s="262"/>
      <c r="H117" s="263">
        <v>39251</v>
      </c>
      <c r="I117" s="273" t="s">
        <v>2368</v>
      </c>
      <c r="J117" s="261" t="s">
        <v>3428</v>
      </c>
      <c r="K117" s="271">
        <v>0.2</v>
      </c>
      <c r="L117" s="272">
        <v>23030</v>
      </c>
      <c r="M117" s="268"/>
      <c r="N117" s="268"/>
      <c r="O117" s="268">
        <v>24030</v>
      </c>
      <c r="P117" s="272">
        <v>23030</v>
      </c>
      <c r="Q117" s="268"/>
      <c r="R117" s="268"/>
      <c r="S117" s="268"/>
      <c r="T117" s="268">
        <v>1000</v>
      </c>
      <c r="U117" s="279">
        <v>-95.8385351643779</v>
      </c>
      <c r="V117" s="281" t="s">
        <v>3409</v>
      </c>
      <c r="W117" s="23"/>
    </row>
    <row r="118" s="5" customFormat="1" ht="12.75" spans="1:23">
      <c r="A118" s="258">
        <v>112</v>
      </c>
      <c r="B118" s="254"/>
      <c r="C118" s="259" t="s">
        <v>3593</v>
      </c>
      <c r="D118" s="260" t="s">
        <v>3594</v>
      </c>
      <c r="E118" s="261">
        <v>2</v>
      </c>
      <c r="F118" s="262" t="s">
        <v>1233</v>
      </c>
      <c r="G118" s="262"/>
      <c r="H118" s="263">
        <v>39251</v>
      </c>
      <c r="I118" s="270"/>
      <c r="J118" s="261" t="s">
        <v>2303</v>
      </c>
      <c r="K118" s="271"/>
      <c r="L118" s="272">
        <v>204700</v>
      </c>
      <c r="M118" s="268"/>
      <c r="N118" s="268"/>
      <c r="O118" s="268">
        <v>204700</v>
      </c>
      <c r="P118" s="272">
        <v>204700</v>
      </c>
      <c r="Q118" s="268"/>
      <c r="R118" s="268"/>
      <c r="S118" s="268"/>
      <c r="T118" s="268">
        <v>0</v>
      </c>
      <c r="U118" s="279">
        <v>-100</v>
      </c>
      <c r="V118" s="277" t="s">
        <v>2302</v>
      </c>
      <c r="W118" s="23"/>
    </row>
    <row r="119" s="5" customFormat="1" ht="12.75" spans="1:23">
      <c r="A119" s="258">
        <v>113</v>
      </c>
      <c r="B119" s="254"/>
      <c r="C119" s="259" t="s">
        <v>3595</v>
      </c>
      <c r="D119" s="260" t="s">
        <v>3594</v>
      </c>
      <c r="E119" s="261">
        <v>2</v>
      </c>
      <c r="F119" s="262" t="s">
        <v>1233</v>
      </c>
      <c r="G119" s="262"/>
      <c r="H119" s="263">
        <v>39617</v>
      </c>
      <c r="I119" s="270"/>
      <c r="J119" s="261" t="s">
        <v>2303</v>
      </c>
      <c r="K119" s="271"/>
      <c r="L119" s="272">
        <v>102350</v>
      </c>
      <c r="M119" s="268"/>
      <c r="N119" s="268"/>
      <c r="O119" s="268">
        <v>102350</v>
      </c>
      <c r="P119" s="272">
        <v>102350</v>
      </c>
      <c r="Q119" s="268"/>
      <c r="R119" s="268"/>
      <c r="S119" s="268"/>
      <c r="T119" s="268">
        <v>0</v>
      </c>
      <c r="U119" s="279">
        <v>-100</v>
      </c>
      <c r="V119" s="277" t="s">
        <v>2302</v>
      </c>
      <c r="W119" s="23"/>
    </row>
    <row r="120" s="5" customFormat="1" ht="12.75" spans="1:23">
      <c r="A120" s="258">
        <v>114</v>
      </c>
      <c r="B120" s="254"/>
      <c r="C120" s="259" t="s">
        <v>3596</v>
      </c>
      <c r="D120" s="260" t="s">
        <v>3597</v>
      </c>
      <c r="E120" s="261">
        <v>1</v>
      </c>
      <c r="F120" s="262" t="s">
        <v>1233</v>
      </c>
      <c r="G120" s="262"/>
      <c r="H120" s="263">
        <v>39617</v>
      </c>
      <c r="I120" s="270" t="s">
        <v>2343</v>
      </c>
      <c r="J120" s="261" t="s">
        <v>3598</v>
      </c>
      <c r="K120" s="271">
        <v>0.3</v>
      </c>
      <c r="L120" s="272">
        <v>18753.52</v>
      </c>
      <c r="M120" s="268"/>
      <c r="N120" s="268"/>
      <c r="O120" s="268">
        <v>19653.52</v>
      </c>
      <c r="P120" s="272">
        <v>18753.52</v>
      </c>
      <c r="Q120" s="268"/>
      <c r="R120" s="268"/>
      <c r="S120" s="268"/>
      <c r="T120" s="268">
        <v>900</v>
      </c>
      <c r="U120" s="279">
        <v>-95.4206676463046</v>
      </c>
      <c r="V120" s="281" t="s">
        <v>3409</v>
      </c>
      <c r="W120" s="23"/>
    </row>
    <row r="121" s="5" customFormat="1" ht="12.75" spans="1:23">
      <c r="A121" s="258">
        <v>115</v>
      </c>
      <c r="B121" s="254"/>
      <c r="C121" s="259" t="s">
        <v>3599</v>
      </c>
      <c r="D121" s="260" t="s">
        <v>3600</v>
      </c>
      <c r="E121" s="261">
        <v>1</v>
      </c>
      <c r="F121" s="262" t="s">
        <v>1233</v>
      </c>
      <c r="G121" s="262"/>
      <c r="H121" s="263">
        <v>39617</v>
      </c>
      <c r="I121" s="270" t="s">
        <v>2343</v>
      </c>
      <c r="J121" s="261" t="s">
        <v>3542</v>
      </c>
      <c r="K121" s="271">
        <v>0.3</v>
      </c>
      <c r="L121" s="272">
        <v>14080</v>
      </c>
      <c r="M121" s="268"/>
      <c r="N121" s="268"/>
      <c r="O121" s="268">
        <v>14580</v>
      </c>
      <c r="P121" s="272">
        <v>14080</v>
      </c>
      <c r="Q121" s="268"/>
      <c r="R121" s="268"/>
      <c r="S121" s="268"/>
      <c r="T121" s="268">
        <v>520</v>
      </c>
      <c r="U121" s="279">
        <v>-96.4334705075446</v>
      </c>
      <c r="V121" s="281" t="s">
        <v>3409</v>
      </c>
      <c r="W121" s="23"/>
    </row>
    <row r="122" s="5" customFormat="1" ht="12.75" spans="1:23">
      <c r="A122" s="258">
        <v>116</v>
      </c>
      <c r="B122" s="254"/>
      <c r="C122" s="259" t="s">
        <v>3601</v>
      </c>
      <c r="D122" s="260" t="s">
        <v>3602</v>
      </c>
      <c r="E122" s="261">
        <v>1</v>
      </c>
      <c r="F122" s="262" t="s">
        <v>1233</v>
      </c>
      <c r="G122" s="262"/>
      <c r="H122" s="263">
        <v>39617</v>
      </c>
      <c r="I122" s="270" t="s">
        <v>2343</v>
      </c>
      <c r="J122" s="261" t="s">
        <v>3428</v>
      </c>
      <c r="K122" s="271">
        <v>0.4</v>
      </c>
      <c r="L122" s="272">
        <v>28734.64</v>
      </c>
      <c r="M122" s="268"/>
      <c r="N122" s="268"/>
      <c r="O122" s="268">
        <v>30734.64</v>
      </c>
      <c r="P122" s="272">
        <v>28734.64</v>
      </c>
      <c r="Q122" s="268"/>
      <c r="R122" s="268"/>
      <c r="S122" s="268"/>
      <c r="T122" s="268">
        <v>2000</v>
      </c>
      <c r="U122" s="279">
        <v>-93.4926844758878</v>
      </c>
      <c r="V122" s="281" t="s">
        <v>3409</v>
      </c>
      <c r="W122" s="23"/>
    </row>
    <row r="123" s="5" customFormat="1" ht="12.75" spans="1:23">
      <c r="A123" s="258">
        <v>117</v>
      </c>
      <c r="B123" s="254"/>
      <c r="C123" s="259" t="s">
        <v>3601</v>
      </c>
      <c r="D123" s="260" t="s">
        <v>3603</v>
      </c>
      <c r="E123" s="261">
        <v>1</v>
      </c>
      <c r="F123" s="262" t="s">
        <v>1233</v>
      </c>
      <c r="G123" s="262"/>
      <c r="H123" s="263">
        <v>39617</v>
      </c>
      <c r="I123" s="270" t="s">
        <v>2343</v>
      </c>
      <c r="J123" s="261" t="s">
        <v>3428</v>
      </c>
      <c r="K123" s="271">
        <v>0.4</v>
      </c>
      <c r="L123" s="272">
        <v>18166.6</v>
      </c>
      <c r="M123" s="268"/>
      <c r="N123" s="268"/>
      <c r="O123" s="268">
        <v>19166.6</v>
      </c>
      <c r="P123" s="272">
        <v>18166.6</v>
      </c>
      <c r="Q123" s="268"/>
      <c r="R123" s="268"/>
      <c r="S123" s="268"/>
      <c r="T123" s="268">
        <v>1000</v>
      </c>
      <c r="U123" s="279">
        <v>-94.782590548141</v>
      </c>
      <c r="V123" s="281" t="s">
        <v>3409</v>
      </c>
      <c r="W123" s="23"/>
    </row>
    <row r="124" s="5" customFormat="1" ht="12.75" spans="1:23">
      <c r="A124" s="258">
        <v>118</v>
      </c>
      <c r="B124" s="254"/>
      <c r="C124" s="259" t="s">
        <v>3601</v>
      </c>
      <c r="D124" s="260" t="s">
        <v>3604</v>
      </c>
      <c r="E124" s="261">
        <v>1</v>
      </c>
      <c r="F124" s="262" t="s">
        <v>1233</v>
      </c>
      <c r="G124" s="262"/>
      <c r="H124" s="263">
        <v>39617</v>
      </c>
      <c r="I124" s="270" t="s">
        <v>2343</v>
      </c>
      <c r="J124" s="261" t="s">
        <v>3428</v>
      </c>
      <c r="K124" s="271">
        <v>0.4</v>
      </c>
      <c r="L124" s="272">
        <v>33003.72</v>
      </c>
      <c r="M124" s="268"/>
      <c r="N124" s="268"/>
      <c r="O124" s="268">
        <v>35003.72</v>
      </c>
      <c r="P124" s="272">
        <v>33003.72</v>
      </c>
      <c r="Q124" s="268"/>
      <c r="R124" s="268"/>
      <c r="S124" s="268"/>
      <c r="T124" s="268">
        <v>2000</v>
      </c>
      <c r="U124" s="279">
        <v>-94.2863215681076</v>
      </c>
      <c r="V124" s="281" t="s">
        <v>3409</v>
      </c>
      <c r="W124" s="23"/>
    </row>
    <row r="125" s="5" customFormat="1" ht="12.75" spans="1:23">
      <c r="A125" s="258">
        <v>119</v>
      </c>
      <c r="B125" s="254"/>
      <c r="C125" s="259" t="s">
        <v>3601</v>
      </c>
      <c r="D125" s="260" t="s">
        <v>3605</v>
      </c>
      <c r="E125" s="261">
        <v>1</v>
      </c>
      <c r="F125" s="262" t="s">
        <v>1233</v>
      </c>
      <c r="G125" s="262"/>
      <c r="H125" s="263">
        <v>39617</v>
      </c>
      <c r="I125" s="270" t="s">
        <v>2343</v>
      </c>
      <c r="J125" s="261" t="s">
        <v>3606</v>
      </c>
      <c r="K125" s="271">
        <v>0.4</v>
      </c>
      <c r="L125" s="272">
        <v>39623.2</v>
      </c>
      <c r="M125" s="268"/>
      <c r="N125" s="268"/>
      <c r="O125" s="268">
        <v>41623.2</v>
      </c>
      <c r="P125" s="272">
        <v>39623.2</v>
      </c>
      <c r="Q125" s="268"/>
      <c r="R125" s="268"/>
      <c r="S125" s="268"/>
      <c r="T125" s="268">
        <v>2000</v>
      </c>
      <c r="U125" s="279">
        <v>-95.194987410867</v>
      </c>
      <c r="V125" s="281" t="s">
        <v>3409</v>
      </c>
      <c r="W125" s="23"/>
    </row>
    <row r="126" s="5" customFormat="1" ht="12.75" spans="1:23">
      <c r="A126" s="258">
        <v>120</v>
      </c>
      <c r="B126" s="254"/>
      <c r="C126" s="259" t="s">
        <v>3601</v>
      </c>
      <c r="D126" s="260" t="s">
        <v>3607</v>
      </c>
      <c r="E126" s="261">
        <v>1</v>
      </c>
      <c r="F126" s="262" t="s">
        <v>1233</v>
      </c>
      <c r="G126" s="262"/>
      <c r="H126" s="263">
        <v>39617</v>
      </c>
      <c r="I126" s="270" t="s">
        <v>2343</v>
      </c>
      <c r="J126" s="261" t="s">
        <v>3608</v>
      </c>
      <c r="K126" s="271">
        <v>0.4</v>
      </c>
      <c r="L126" s="272">
        <v>11567.8</v>
      </c>
      <c r="M126" s="268"/>
      <c r="N126" s="268"/>
      <c r="O126" s="268">
        <v>12567.8</v>
      </c>
      <c r="P126" s="272">
        <v>11567.8</v>
      </c>
      <c r="Q126" s="268"/>
      <c r="R126" s="268"/>
      <c r="S126" s="268"/>
      <c r="T126" s="268">
        <v>1000</v>
      </c>
      <c r="U126" s="279">
        <v>-92.0431579114881</v>
      </c>
      <c r="V126" s="281" t="s">
        <v>3409</v>
      </c>
      <c r="W126" s="23"/>
    </row>
    <row r="127" s="5" customFormat="1" ht="12.75" spans="1:23">
      <c r="A127" s="258">
        <v>121</v>
      </c>
      <c r="B127" s="254"/>
      <c r="C127" s="259" t="s">
        <v>3609</v>
      </c>
      <c r="D127" s="260" t="s">
        <v>3600</v>
      </c>
      <c r="E127" s="261">
        <v>1</v>
      </c>
      <c r="F127" s="262" t="s">
        <v>1233</v>
      </c>
      <c r="G127" s="262"/>
      <c r="H127" s="263">
        <v>39617</v>
      </c>
      <c r="I127" s="270" t="s">
        <v>2343</v>
      </c>
      <c r="J127" s="261" t="s">
        <v>3428</v>
      </c>
      <c r="K127" s="271">
        <v>0.4</v>
      </c>
      <c r="L127" s="272">
        <v>39663.62</v>
      </c>
      <c r="M127" s="268"/>
      <c r="N127" s="268"/>
      <c r="O127" s="268">
        <v>41663.62</v>
      </c>
      <c r="P127" s="272">
        <v>39663.62</v>
      </c>
      <c r="Q127" s="268"/>
      <c r="R127" s="268"/>
      <c r="S127" s="268"/>
      <c r="T127" s="268">
        <v>2000</v>
      </c>
      <c r="U127" s="279">
        <v>-95.1996489983348</v>
      </c>
      <c r="V127" s="281" t="s">
        <v>3409</v>
      </c>
      <c r="W127" s="23"/>
    </row>
    <row r="128" s="5" customFormat="1" ht="12.75" spans="1:23">
      <c r="A128" s="258">
        <v>122</v>
      </c>
      <c r="B128" s="254"/>
      <c r="C128" s="259" t="s">
        <v>3601</v>
      </c>
      <c r="D128" s="260" t="s">
        <v>3610</v>
      </c>
      <c r="E128" s="261">
        <v>1</v>
      </c>
      <c r="F128" s="262" t="s">
        <v>1233</v>
      </c>
      <c r="G128" s="262"/>
      <c r="H128" s="263">
        <v>39617</v>
      </c>
      <c r="I128" s="270" t="s">
        <v>2343</v>
      </c>
      <c r="J128" s="261" t="s">
        <v>3428</v>
      </c>
      <c r="K128" s="271">
        <v>0.3</v>
      </c>
      <c r="L128" s="272">
        <v>39663.62</v>
      </c>
      <c r="M128" s="268"/>
      <c r="N128" s="268"/>
      <c r="O128" s="268">
        <v>41663.62</v>
      </c>
      <c r="P128" s="272">
        <v>39663.62</v>
      </c>
      <c r="Q128" s="268"/>
      <c r="R128" s="268"/>
      <c r="S128" s="268"/>
      <c r="T128" s="268">
        <v>2000</v>
      </c>
      <c r="U128" s="279">
        <v>-95.1996489983348</v>
      </c>
      <c r="V128" s="281" t="s">
        <v>3409</v>
      </c>
      <c r="W128" s="23"/>
    </row>
    <row r="129" s="5" customFormat="1" ht="12.75" spans="1:23">
      <c r="A129" s="258">
        <v>123</v>
      </c>
      <c r="B129" s="254"/>
      <c r="C129" s="259" t="s">
        <v>3611</v>
      </c>
      <c r="D129" s="260" t="s">
        <v>3612</v>
      </c>
      <c r="E129" s="261">
        <v>1</v>
      </c>
      <c r="F129" s="262" t="s">
        <v>1233</v>
      </c>
      <c r="G129" s="262"/>
      <c r="H129" s="263">
        <v>39617</v>
      </c>
      <c r="I129" s="273" t="s">
        <v>2506</v>
      </c>
      <c r="J129" s="261" t="s">
        <v>3613</v>
      </c>
      <c r="K129" s="271">
        <v>0.4</v>
      </c>
      <c r="L129" s="272">
        <v>106300</v>
      </c>
      <c r="M129" s="268"/>
      <c r="N129" s="268"/>
      <c r="O129" s="268">
        <v>112800</v>
      </c>
      <c r="P129" s="272">
        <v>106300</v>
      </c>
      <c r="Q129" s="268"/>
      <c r="R129" s="268"/>
      <c r="S129" s="268"/>
      <c r="T129" s="268">
        <v>6500</v>
      </c>
      <c r="U129" s="279">
        <v>-94.2375886524823</v>
      </c>
      <c r="V129" s="281" t="s">
        <v>3409</v>
      </c>
      <c r="W129" s="23"/>
    </row>
    <row r="130" s="5" customFormat="1" ht="12.75" spans="1:23">
      <c r="A130" s="258">
        <v>124</v>
      </c>
      <c r="B130" s="254"/>
      <c r="C130" s="259" t="s">
        <v>3614</v>
      </c>
      <c r="D130" s="260" t="s">
        <v>3523</v>
      </c>
      <c r="E130" s="261">
        <v>2</v>
      </c>
      <c r="F130" s="262" t="s">
        <v>1233</v>
      </c>
      <c r="G130" s="262"/>
      <c r="H130" s="263">
        <v>39617</v>
      </c>
      <c r="I130" s="270" t="s">
        <v>2506</v>
      </c>
      <c r="J130" s="261" t="s">
        <v>3508</v>
      </c>
      <c r="K130" s="271" t="s">
        <v>3578</v>
      </c>
      <c r="L130" s="272">
        <v>4332.68</v>
      </c>
      <c r="M130" s="268"/>
      <c r="N130" s="268"/>
      <c r="O130" s="268">
        <v>4532.68</v>
      </c>
      <c r="P130" s="272">
        <v>4332.68</v>
      </c>
      <c r="Q130" s="268"/>
      <c r="R130" s="268"/>
      <c r="S130" s="268"/>
      <c r="T130" s="268">
        <v>550</v>
      </c>
      <c r="U130" s="279">
        <v>-87.8658983206403</v>
      </c>
      <c r="V130" s="281" t="s">
        <v>3409</v>
      </c>
      <c r="W130" s="23"/>
    </row>
    <row r="131" s="5" customFormat="1" ht="12.75" spans="1:23">
      <c r="A131" s="258">
        <v>125</v>
      </c>
      <c r="B131" s="254"/>
      <c r="C131" s="259" t="s">
        <v>3615</v>
      </c>
      <c r="D131" s="260" t="s">
        <v>3507</v>
      </c>
      <c r="E131" s="261">
        <v>3</v>
      </c>
      <c r="F131" s="262" t="s">
        <v>1233</v>
      </c>
      <c r="G131" s="262"/>
      <c r="H131" s="263">
        <v>39617</v>
      </c>
      <c r="I131" s="270" t="s">
        <v>2506</v>
      </c>
      <c r="J131" s="261" t="s">
        <v>3508</v>
      </c>
      <c r="K131" s="271" t="s">
        <v>3616</v>
      </c>
      <c r="L131" s="272">
        <v>6586.44</v>
      </c>
      <c r="M131" s="268"/>
      <c r="N131" s="268"/>
      <c r="O131" s="268">
        <v>6886.44</v>
      </c>
      <c r="P131" s="272">
        <v>6586.44</v>
      </c>
      <c r="Q131" s="268"/>
      <c r="R131" s="268"/>
      <c r="S131" s="268"/>
      <c r="T131" s="268">
        <v>310</v>
      </c>
      <c r="U131" s="279">
        <v>-95.4983997537189</v>
      </c>
      <c r="V131" s="281" t="s">
        <v>3409</v>
      </c>
      <c r="W131" s="23"/>
    </row>
    <row r="132" s="5" customFormat="1" ht="12.75" spans="1:23">
      <c r="A132" s="258">
        <v>126</v>
      </c>
      <c r="B132" s="254"/>
      <c r="C132" s="259" t="s">
        <v>3617</v>
      </c>
      <c r="D132" s="260" t="s">
        <v>3515</v>
      </c>
      <c r="E132" s="261">
        <v>2</v>
      </c>
      <c r="F132" s="262" t="s">
        <v>1233</v>
      </c>
      <c r="G132" s="262"/>
      <c r="H132" s="263">
        <v>39617</v>
      </c>
      <c r="I132" s="270" t="s">
        <v>2506</v>
      </c>
      <c r="J132" s="261" t="s">
        <v>3508</v>
      </c>
      <c r="K132" s="271" t="s">
        <v>2698</v>
      </c>
      <c r="L132" s="272">
        <v>3796.88</v>
      </c>
      <c r="M132" s="268"/>
      <c r="N132" s="268"/>
      <c r="O132" s="268">
        <v>3996.88</v>
      </c>
      <c r="P132" s="272">
        <v>3796.88</v>
      </c>
      <c r="Q132" s="268"/>
      <c r="R132" s="268"/>
      <c r="S132" s="268"/>
      <c r="T132" s="268">
        <v>1090</v>
      </c>
      <c r="U132" s="279">
        <v>-72.7287284081584</v>
      </c>
      <c r="V132" s="281" t="s">
        <v>3409</v>
      </c>
      <c r="W132" s="23"/>
    </row>
    <row r="133" s="5" customFormat="1" ht="12.75" spans="1:23">
      <c r="A133" s="258">
        <v>127</v>
      </c>
      <c r="B133" s="254"/>
      <c r="C133" s="259" t="s">
        <v>3618</v>
      </c>
      <c r="D133" s="260" t="s">
        <v>3515</v>
      </c>
      <c r="E133" s="261">
        <v>2</v>
      </c>
      <c r="F133" s="262" t="s">
        <v>1233</v>
      </c>
      <c r="G133" s="262"/>
      <c r="H133" s="263">
        <v>39617</v>
      </c>
      <c r="I133" s="270" t="s">
        <v>2506</v>
      </c>
      <c r="J133" s="261" t="s">
        <v>3508</v>
      </c>
      <c r="K133" s="271" t="s">
        <v>2698</v>
      </c>
      <c r="L133" s="272">
        <v>5839.85</v>
      </c>
      <c r="M133" s="268"/>
      <c r="N133" s="268"/>
      <c r="O133" s="268">
        <v>6139.85</v>
      </c>
      <c r="P133" s="272">
        <v>5839.85</v>
      </c>
      <c r="Q133" s="268"/>
      <c r="R133" s="268"/>
      <c r="S133" s="268"/>
      <c r="T133" s="268">
        <v>1090</v>
      </c>
      <c r="U133" s="279">
        <v>-82.2471233010578</v>
      </c>
      <c r="V133" s="281" t="s">
        <v>3409</v>
      </c>
      <c r="W133" s="23"/>
    </row>
    <row r="134" s="5" customFormat="1" ht="12.75" spans="1:23">
      <c r="A134" s="258">
        <v>128</v>
      </c>
      <c r="B134" s="254"/>
      <c r="C134" s="259" t="s">
        <v>3619</v>
      </c>
      <c r="D134" s="260" t="s">
        <v>3523</v>
      </c>
      <c r="E134" s="261">
        <v>2</v>
      </c>
      <c r="F134" s="262" t="s">
        <v>1233</v>
      </c>
      <c r="G134" s="262"/>
      <c r="H134" s="263">
        <v>39617</v>
      </c>
      <c r="I134" s="270" t="s">
        <v>2506</v>
      </c>
      <c r="J134" s="261" t="s">
        <v>3508</v>
      </c>
      <c r="K134" s="271" t="s">
        <v>3578</v>
      </c>
      <c r="L134" s="272">
        <v>6181.44</v>
      </c>
      <c r="M134" s="268"/>
      <c r="N134" s="268"/>
      <c r="O134" s="268">
        <v>6181.44</v>
      </c>
      <c r="P134" s="272">
        <v>6181.44</v>
      </c>
      <c r="Q134" s="268"/>
      <c r="R134" s="268"/>
      <c r="S134" s="268"/>
      <c r="T134" s="268">
        <v>550</v>
      </c>
      <c r="U134" s="279">
        <v>-91.1023968525133</v>
      </c>
      <c r="V134" s="281" t="s">
        <v>3409</v>
      </c>
      <c r="W134" s="23"/>
    </row>
    <row r="135" s="5" customFormat="1" ht="12.75" spans="1:23">
      <c r="A135" s="258">
        <v>129</v>
      </c>
      <c r="B135" s="254"/>
      <c r="C135" s="259" t="s">
        <v>3620</v>
      </c>
      <c r="D135" s="260" t="s">
        <v>3523</v>
      </c>
      <c r="E135" s="261">
        <v>2</v>
      </c>
      <c r="F135" s="262" t="s">
        <v>1233</v>
      </c>
      <c r="G135" s="262"/>
      <c r="H135" s="263">
        <v>39617</v>
      </c>
      <c r="I135" s="270" t="s">
        <v>2506</v>
      </c>
      <c r="J135" s="261" t="s">
        <v>3508</v>
      </c>
      <c r="K135" s="271" t="s">
        <v>3578</v>
      </c>
      <c r="L135" s="272">
        <v>4532.68</v>
      </c>
      <c r="M135" s="268"/>
      <c r="N135" s="268"/>
      <c r="O135" s="268">
        <v>4532.68</v>
      </c>
      <c r="P135" s="272">
        <v>4532.68</v>
      </c>
      <c r="Q135" s="268"/>
      <c r="R135" s="268"/>
      <c r="S135" s="268"/>
      <c r="T135" s="268">
        <v>550</v>
      </c>
      <c r="U135" s="279">
        <v>-87.8658983206403</v>
      </c>
      <c r="V135" s="281" t="s">
        <v>3409</v>
      </c>
      <c r="W135" s="23"/>
    </row>
    <row r="136" s="5" customFormat="1" ht="12.75" spans="1:23">
      <c r="A136" s="258">
        <v>130</v>
      </c>
      <c r="B136" s="254"/>
      <c r="C136" s="259" t="s">
        <v>3621</v>
      </c>
      <c r="D136" s="260" t="s">
        <v>3523</v>
      </c>
      <c r="E136" s="261">
        <v>1</v>
      </c>
      <c r="F136" s="262" t="s">
        <v>1233</v>
      </c>
      <c r="G136" s="262"/>
      <c r="H136" s="263">
        <v>39617</v>
      </c>
      <c r="I136" s="270" t="s">
        <v>2506</v>
      </c>
      <c r="J136" s="261" t="s">
        <v>3508</v>
      </c>
      <c r="K136" s="271" t="s">
        <v>3578</v>
      </c>
      <c r="L136" s="272">
        <v>2265.4</v>
      </c>
      <c r="M136" s="268"/>
      <c r="N136" s="268"/>
      <c r="O136" s="268">
        <v>2265.4</v>
      </c>
      <c r="P136" s="272">
        <v>2265.4</v>
      </c>
      <c r="Q136" s="268"/>
      <c r="R136" s="268"/>
      <c r="S136" s="268"/>
      <c r="T136" s="268">
        <v>550</v>
      </c>
      <c r="U136" s="279">
        <v>-75.7217268473559</v>
      </c>
      <c r="V136" s="281" t="s">
        <v>3409</v>
      </c>
      <c r="W136" s="23"/>
    </row>
    <row r="137" s="5" customFormat="1" ht="12.75" spans="1:23">
      <c r="A137" s="258">
        <v>131</v>
      </c>
      <c r="B137" s="254"/>
      <c r="C137" s="259" t="s">
        <v>3622</v>
      </c>
      <c r="D137" s="260" t="s">
        <v>3623</v>
      </c>
      <c r="E137" s="261">
        <v>1</v>
      </c>
      <c r="F137" s="262" t="s">
        <v>1233</v>
      </c>
      <c r="G137" s="262"/>
      <c r="H137" s="263">
        <v>39617</v>
      </c>
      <c r="I137" s="270" t="s">
        <v>2506</v>
      </c>
      <c r="J137" s="261" t="s">
        <v>3508</v>
      </c>
      <c r="K137" s="271" t="s">
        <v>3413</v>
      </c>
      <c r="L137" s="272">
        <v>5132.4</v>
      </c>
      <c r="M137" s="268"/>
      <c r="N137" s="268"/>
      <c r="O137" s="268">
        <v>5132.4</v>
      </c>
      <c r="P137" s="272">
        <v>5132.4</v>
      </c>
      <c r="Q137" s="268"/>
      <c r="R137" s="268"/>
      <c r="S137" s="268"/>
      <c r="T137" s="268">
        <v>1600</v>
      </c>
      <c r="U137" s="279">
        <v>-68.8255007403943</v>
      </c>
      <c r="V137" s="281" t="s">
        <v>3409</v>
      </c>
      <c r="W137" s="23"/>
    </row>
    <row r="138" s="5" customFormat="1" ht="12.75" spans="1:23">
      <c r="A138" s="258">
        <v>132</v>
      </c>
      <c r="B138" s="254"/>
      <c r="C138" s="259" t="s">
        <v>3624</v>
      </c>
      <c r="D138" s="260" t="s">
        <v>3625</v>
      </c>
      <c r="E138" s="261">
        <v>1</v>
      </c>
      <c r="F138" s="262" t="s">
        <v>1233</v>
      </c>
      <c r="G138" s="262"/>
      <c r="H138" s="263">
        <v>39617</v>
      </c>
      <c r="I138" s="270" t="s">
        <v>2506</v>
      </c>
      <c r="J138" s="261" t="s">
        <v>3508</v>
      </c>
      <c r="K138" s="271" t="s">
        <v>3413</v>
      </c>
      <c r="L138" s="272">
        <v>10434</v>
      </c>
      <c r="M138" s="268"/>
      <c r="N138" s="268"/>
      <c r="O138" s="268">
        <v>10434</v>
      </c>
      <c r="P138" s="272">
        <v>10434</v>
      </c>
      <c r="Q138" s="268"/>
      <c r="R138" s="268"/>
      <c r="S138" s="268"/>
      <c r="T138" s="268">
        <v>1600</v>
      </c>
      <c r="U138" s="279">
        <v>-84.6655165804102</v>
      </c>
      <c r="V138" s="281" t="s">
        <v>3409</v>
      </c>
      <c r="W138" s="23"/>
    </row>
    <row r="139" s="5" customFormat="1" ht="12.75" spans="1:23">
      <c r="A139" s="258">
        <v>133</v>
      </c>
      <c r="B139" s="254"/>
      <c r="C139" s="259" t="s">
        <v>3626</v>
      </c>
      <c r="D139" s="260" t="s">
        <v>3627</v>
      </c>
      <c r="E139" s="261">
        <v>1</v>
      </c>
      <c r="F139" s="262" t="s">
        <v>1233</v>
      </c>
      <c r="G139" s="262"/>
      <c r="H139" s="263">
        <v>39617</v>
      </c>
      <c r="I139" s="270"/>
      <c r="J139" s="261" t="s">
        <v>2303</v>
      </c>
      <c r="K139" s="271"/>
      <c r="L139" s="272">
        <v>2065.5</v>
      </c>
      <c r="M139" s="268"/>
      <c r="N139" s="268"/>
      <c r="O139" s="268">
        <v>2065.5</v>
      </c>
      <c r="P139" s="272">
        <v>2065.5</v>
      </c>
      <c r="Q139" s="268"/>
      <c r="R139" s="268"/>
      <c r="S139" s="268"/>
      <c r="T139" s="268">
        <v>0</v>
      </c>
      <c r="U139" s="279">
        <v>-100</v>
      </c>
      <c r="V139" s="277" t="s">
        <v>2302</v>
      </c>
      <c r="W139" s="23"/>
    </row>
    <row r="140" s="5" customFormat="1" ht="12.75" spans="1:23">
      <c r="A140" s="258">
        <v>134</v>
      </c>
      <c r="B140" s="254"/>
      <c r="C140" s="259" t="s">
        <v>3628</v>
      </c>
      <c r="D140" s="260" t="s">
        <v>3629</v>
      </c>
      <c r="E140" s="261">
        <v>1</v>
      </c>
      <c r="F140" s="262" t="s">
        <v>1233</v>
      </c>
      <c r="G140" s="262"/>
      <c r="H140" s="263">
        <v>39617</v>
      </c>
      <c r="I140" s="270" t="s">
        <v>2506</v>
      </c>
      <c r="J140" s="261" t="s">
        <v>3630</v>
      </c>
      <c r="K140" s="271" t="s">
        <v>3631</v>
      </c>
      <c r="L140" s="272">
        <v>62496</v>
      </c>
      <c r="M140" s="268"/>
      <c r="N140" s="268"/>
      <c r="O140" s="268">
        <v>62496</v>
      </c>
      <c r="P140" s="272">
        <v>62496</v>
      </c>
      <c r="Q140" s="268"/>
      <c r="R140" s="268"/>
      <c r="S140" s="268"/>
      <c r="T140" s="268">
        <v>2380</v>
      </c>
      <c r="U140" s="279">
        <v>-96.1917562724014</v>
      </c>
      <c r="V140" s="281" t="s">
        <v>3409</v>
      </c>
      <c r="W140" s="23"/>
    </row>
    <row r="141" s="5" customFormat="1" ht="12.75" spans="1:23">
      <c r="A141" s="258">
        <v>135</v>
      </c>
      <c r="B141" s="254"/>
      <c r="C141" s="259" t="s">
        <v>3632</v>
      </c>
      <c r="D141" s="260" t="s">
        <v>3633</v>
      </c>
      <c r="E141" s="261">
        <v>1</v>
      </c>
      <c r="F141" s="262" t="s">
        <v>1233</v>
      </c>
      <c r="G141" s="262"/>
      <c r="H141" s="263">
        <v>39617</v>
      </c>
      <c r="I141" s="270" t="s">
        <v>2506</v>
      </c>
      <c r="J141" s="261" t="s">
        <v>3634</v>
      </c>
      <c r="K141" s="271" t="s">
        <v>3429</v>
      </c>
      <c r="L141" s="272">
        <v>2180.7</v>
      </c>
      <c r="M141" s="268"/>
      <c r="N141" s="268"/>
      <c r="O141" s="268">
        <v>2180.7</v>
      </c>
      <c r="P141" s="272">
        <v>2180.7</v>
      </c>
      <c r="Q141" s="268"/>
      <c r="R141" s="268"/>
      <c r="S141" s="268"/>
      <c r="T141" s="268">
        <v>850</v>
      </c>
      <c r="U141" s="279">
        <v>-61.0216902829367</v>
      </c>
      <c r="V141" s="281" t="s">
        <v>3409</v>
      </c>
      <c r="W141" s="23"/>
    </row>
    <row r="142" s="5" customFormat="1" ht="12.75" spans="1:23">
      <c r="A142" s="258">
        <v>136</v>
      </c>
      <c r="B142" s="254"/>
      <c r="C142" s="259" t="s">
        <v>3635</v>
      </c>
      <c r="D142" s="260" t="s">
        <v>3636</v>
      </c>
      <c r="E142" s="261">
        <v>1</v>
      </c>
      <c r="F142" s="262" t="s">
        <v>1233</v>
      </c>
      <c r="G142" s="262"/>
      <c r="H142" s="263">
        <v>39617</v>
      </c>
      <c r="I142" s="270" t="s">
        <v>2506</v>
      </c>
      <c r="J142" s="261" t="s">
        <v>3557</v>
      </c>
      <c r="K142" s="271" t="s">
        <v>3429</v>
      </c>
      <c r="L142" s="272">
        <v>4798.8</v>
      </c>
      <c r="M142" s="268"/>
      <c r="N142" s="268"/>
      <c r="O142" s="268">
        <v>4798.8</v>
      </c>
      <c r="P142" s="272">
        <v>4798.8</v>
      </c>
      <c r="Q142" s="268"/>
      <c r="R142" s="268"/>
      <c r="S142" s="268"/>
      <c r="T142" s="268">
        <v>850</v>
      </c>
      <c r="U142" s="279">
        <v>-82.2872384762857</v>
      </c>
      <c r="V142" s="281" t="s">
        <v>3409</v>
      </c>
      <c r="W142" s="23"/>
    </row>
    <row r="143" s="5" customFormat="1" ht="12.75" spans="1:23">
      <c r="A143" s="258">
        <v>137</v>
      </c>
      <c r="B143" s="254"/>
      <c r="C143" s="259" t="s">
        <v>3637</v>
      </c>
      <c r="D143" s="260" t="s">
        <v>3638</v>
      </c>
      <c r="E143" s="261">
        <v>1</v>
      </c>
      <c r="F143" s="262" t="s">
        <v>1233</v>
      </c>
      <c r="G143" s="262"/>
      <c r="H143" s="263">
        <v>39617</v>
      </c>
      <c r="I143" s="270" t="s">
        <v>2506</v>
      </c>
      <c r="J143" s="261" t="s">
        <v>3639</v>
      </c>
      <c r="K143" s="271" t="s">
        <v>3640</v>
      </c>
      <c r="L143" s="272">
        <v>2492.84</v>
      </c>
      <c r="M143" s="268"/>
      <c r="N143" s="268"/>
      <c r="O143" s="268">
        <v>2592.84</v>
      </c>
      <c r="P143" s="272">
        <v>2492.84</v>
      </c>
      <c r="Q143" s="268"/>
      <c r="R143" s="268"/>
      <c r="S143" s="268"/>
      <c r="T143" s="268">
        <v>2210</v>
      </c>
      <c r="U143" s="279">
        <v>-14.7652766850249</v>
      </c>
      <c r="V143" s="281" t="s">
        <v>3409</v>
      </c>
      <c r="W143" s="23"/>
    </row>
    <row r="144" s="5" customFormat="1" ht="12.75" spans="1:23">
      <c r="A144" s="258">
        <v>138</v>
      </c>
      <c r="B144" s="254"/>
      <c r="C144" s="259" t="s">
        <v>3641</v>
      </c>
      <c r="D144" s="260" t="s">
        <v>3642</v>
      </c>
      <c r="E144" s="261">
        <v>1</v>
      </c>
      <c r="F144" s="262" t="s">
        <v>1233</v>
      </c>
      <c r="G144" s="262"/>
      <c r="H144" s="263">
        <v>39617</v>
      </c>
      <c r="I144" s="270" t="s">
        <v>2343</v>
      </c>
      <c r="J144" s="261" t="s">
        <v>3412</v>
      </c>
      <c r="K144" s="271">
        <v>0.3</v>
      </c>
      <c r="L144" s="272">
        <v>72562</v>
      </c>
      <c r="M144" s="268"/>
      <c r="N144" s="268"/>
      <c r="O144" s="268">
        <v>76362</v>
      </c>
      <c r="P144" s="272">
        <v>72562</v>
      </c>
      <c r="Q144" s="268"/>
      <c r="R144" s="268"/>
      <c r="S144" s="268"/>
      <c r="T144" s="268">
        <v>3800</v>
      </c>
      <c r="U144" s="279">
        <v>-95.0237028888714</v>
      </c>
      <c r="V144" s="281" t="s">
        <v>3409</v>
      </c>
      <c r="W144" s="23"/>
    </row>
    <row r="145" s="5" customFormat="1" ht="12.75" spans="1:23">
      <c r="A145" s="258">
        <v>139</v>
      </c>
      <c r="B145" s="254"/>
      <c r="C145" s="259" t="s">
        <v>3643</v>
      </c>
      <c r="D145" s="260" t="s">
        <v>3523</v>
      </c>
      <c r="E145" s="261">
        <v>3</v>
      </c>
      <c r="F145" s="262" t="s">
        <v>1233</v>
      </c>
      <c r="G145" s="262"/>
      <c r="H145" s="263">
        <v>39617</v>
      </c>
      <c r="I145" s="270" t="s">
        <v>2343</v>
      </c>
      <c r="J145" s="261" t="s">
        <v>3542</v>
      </c>
      <c r="K145" s="271">
        <v>0.3</v>
      </c>
      <c r="L145" s="272">
        <v>41200</v>
      </c>
      <c r="M145" s="268"/>
      <c r="N145" s="268"/>
      <c r="O145" s="268">
        <v>43200</v>
      </c>
      <c r="P145" s="272">
        <v>41200</v>
      </c>
      <c r="Q145" s="268"/>
      <c r="R145" s="268"/>
      <c r="S145" s="268"/>
      <c r="T145" s="268">
        <v>2000</v>
      </c>
      <c r="U145" s="279">
        <v>-95.3703703703704</v>
      </c>
      <c r="V145" s="281" t="s">
        <v>3409</v>
      </c>
      <c r="W145" s="23"/>
    </row>
    <row r="146" s="5" customFormat="1" ht="12.75" spans="1:23">
      <c r="A146" s="258">
        <v>140</v>
      </c>
      <c r="B146" s="254"/>
      <c r="C146" s="259" t="s">
        <v>3644</v>
      </c>
      <c r="D146" s="260" t="s">
        <v>3642</v>
      </c>
      <c r="E146" s="261">
        <v>5</v>
      </c>
      <c r="F146" s="262" t="s">
        <v>1233</v>
      </c>
      <c r="G146" s="262"/>
      <c r="H146" s="263">
        <v>39617</v>
      </c>
      <c r="I146" s="270" t="s">
        <v>2343</v>
      </c>
      <c r="J146" s="261" t="s">
        <v>3557</v>
      </c>
      <c r="K146" s="271">
        <v>0.3</v>
      </c>
      <c r="L146" s="272">
        <v>10404</v>
      </c>
      <c r="M146" s="268"/>
      <c r="N146" s="268"/>
      <c r="O146" s="268">
        <v>10904</v>
      </c>
      <c r="P146" s="272">
        <v>10404</v>
      </c>
      <c r="Q146" s="268"/>
      <c r="R146" s="268"/>
      <c r="S146" s="268"/>
      <c r="T146" s="268">
        <v>520</v>
      </c>
      <c r="U146" s="279">
        <v>-95.2311078503301</v>
      </c>
      <c r="V146" s="281" t="s">
        <v>3409</v>
      </c>
      <c r="W146" s="23"/>
    </row>
    <row r="147" s="5" customFormat="1" ht="12.75" spans="1:23">
      <c r="A147" s="258">
        <v>141</v>
      </c>
      <c r="B147" s="254"/>
      <c r="C147" s="259" t="s">
        <v>3645</v>
      </c>
      <c r="D147" s="260" t="s">
        <v>3646</v>
      </c>
      <c r="E147" s="261">
        <v>1</v>
      </c>
      <c r="F147" s="262" t="s">
        <v>1233</v>
      </c>
      <c r="G147" s="262"/>
      <c r="H147" s="263">
        <v>39617</v>
      </c>
      <c r="I147" s="270" t="s">
        <v>2343</v>
      </c>
      <c r="J147" s="261" t="s">
        <v>3428</v>
      </c>
      <c r="K147" s="271">
        <v>0.5</v>
      </c>
      <c r="L147" s="272">
        <v>64116</v>
      </c>
      <c r="M147" s="268"/>
      <c r="N147" s="268"/>
      <c r="O147" s="268">
        <v>67116</v>
      </c>
      <c r="P147" s="272">
        <v>64116</v>
      </c>
      <c r="Q147" s="268"/>
      <c r="R147" s="268"/>
      <c r="S147" s="268"/>
      <c r="T147" s="268">
        <v>3000</v>
      </c>
      <c r="U147" s="279">
        <v>-95.5301269443948</v>
      </c>
      <c r="V147" s="281" t="s">
        <v>3409</v>
      </c>
      <c r="W147" s="23"/>
    </row>
    <row r="148" s="5" customFormat="1" ht="12.75" spans="1:23">
      <c r="A148" s="258">
        <v>142</v>
      </c>
      <c r="B148" s="254"/>
      <c r="C148" s="259" t="s">
        <v>3647</v>
      </c>
      <c r="D148" s="260" t="s">
        <v>3648</v>
      </c>
      <c r="E148" s="261">
        <v>17</v>
      </c>
      <c r="F148" s="262" t="s">
        <v>1233</v>
      </c>
      <c r="G148" s="262"/>
      <c r="H148" s="263">
        <v>39251</v>
      </c>
      <c r="I148" s="270" t="s">
        <v>2343</v>
      </c>
      <c r="J148" s="261" t="s">
        <v>3557</v>
      </c>
      <c r="K148" s="271">
        <v>0.5</v>
      </c>
      <c r="L148" s="272">
        <v>516440</v>
      </c>
      <c r="M148" s="268"/>
      <c r="N148" s="268"/>
      <c r="O148" s="268">
        <v>541440</v>
      </c>
      <c r="P148" s="272">
        <v>516440</v>
      </c>
      <c r="Q148" s="268"/>
      <c r="R148" s="268"/>
      <c r="S148" s="268"/>
      <c r="T148" s="268">
        <v>25000</v>
      </c>
      <c r="U148" s="279">
        <v>-95.38268321513</v>
      </c>
      <c r="V148" s="281" t="s">
        <v>3409</v>
      </c>
      <c r="W148" s="23"/>
    </row>
    <row r="149" s="5" customFormat="1" ht="12.75" spans="1:23">
      <c r="A149" s="258">
        <v>143</v>
      </c>
      <c r="B149" s="254"/>
      <c r="C149" s="259" t="s">
        <v>3649</v>
      </c>
      <c r="D149" s="260" t="s">
        <v>3515</v>
      </c>
      <c r="E149" s="261">
        <v>5</v>
      </c>
      <c r="F149" s="262" t="s">
        <v>1233</v>
      </c>
      <c r="G149" s="262"/>
      <c r="H149" s="263">
        <v>39251</v>
      </c>
      <c r="I149" s="270" t="s">
        <v>2343</v>
      </c>
      <c r="J149" s="261" t="s">
        <v>3508</v>
      </c>
      <c r="K149" s="271">
        <v>0.5</v>
      </c>
      <c r="L149" s="272">
        <v>86586</v>
      </c>
      <c r="M149" s="268"/>
      <c r="N149" s="268"/>
      <c r="O149" s="268">
        <v>91086</v>
      </c>
      <c r="P149" s="272">
        <v>86586</v>
      </c>
      <c r="Q149" s="268"/>
      <c r="R149" s="268"/>
      <c r="S149" s="268"/>
      <c r="T149" s="268">
        <v>4500</v>
      </c>
      <c r="U149" s="279">
        <v>-95.0596139911732</v>
      </c>
      <c r="V149" s="281" t="s">
        <v>3409</v>
      </c>
      <c r="W149" s="23"/>
    </row>
    <row r="150" s="5" customFormat="1" ht="12.75" spans="1:23">
      <c r="A150" s="258">
        <v>144</v>
      </c>
      <c r="B150" s="254"/>
      <c r="C150" s="259" t="s">
        <v>3650</v>
      </c>
      <c r="D150" s="260"/>
      <c r="E150" s="261">
        <v>1</v>
      </c>
      <c r="F150" s="262" t="s">
        <v>1233</v>
      </c>
      <c r="G150" s="262"/>
      <c r="H150" s="263">
        <v>39617</v>
      </c>
      <c r="I150" s="270" t="s">
        <v>2343</v>
      </c>
      <c r="J150" s="261" t="s">
        <v>3428</v>
      </c>
      <c r="K150" s="271">
        <v>0.7</v>
      </c>
      <c r="L150" s="272">
        <v>19680</v>
      </c>
      <c r="M150" s="268"/>
      <c r="N150" s="268"/>
      <c r="O150" s="268">
        <v>20680</v>
      </c>
      <c r="P150" s="272">
        <v>19680</v>
      </c>
      <c r="Q150" s="268"/>
      <c r="R150" s="268"/>
      <c r="S150" s="268"/>
      <c r="T150" s="268">
        <v>1200</v>
      </c>
      <c r="U150" s="279">
        <v>-94.1972920696325</v>
      </c>
      <c r="V150" s="281" t="s">
        <v>3409</v>
      </c>
      <c r="W150" s="23"/>
    </row>
    <row r="151" s="5" customFormat="1" ht="12.75" spans="1:23">
      <c r="A151" s="258">
        <v>145</v>
      </c>
      <c r="B151" s="254"/>
      <c r="C151" s="259" t="s">
        <v>3651</v>
      </c>
      <c r="D151" s="260" t="s">
        <v>3580</v>
      </c>
      <c r="E151" s="261">
        <v>2</v>
      </c>
      <c r="F151" s="262" t="s">
        <v>1233</v>
      </c>
      <c r="G151" s="262"/>
      <c r="H151" s="263">
        <v>39617</v>
      </c>
      <c r="I151" s="270" t="s">
        <v>2506</v>
      </c>
      <c r="J151" s="261" t="s">
        <v>3508</v>
      </c>
      <c r="K151" s="271" t="s">
        <v>3581</v>
      </c>
      <c r="L151" s="272">
        <v>5738.56</v>
      </c>
      <c r="M151" s="268"/>
      <c r="N151" s="268"/>
      <c r="O151" s="268">
        <v>6038.56</v>
      </c>
      <c r="P151" s="272">
        <v>5738.56</v>
      </c>
      <c r="Q151" s="268"/>
      <c r="R151" s="268"/>
      <c r="S151" s="268"/>
      <c r="T151" s="268">
        <v>1360</v>
      </c>
      <c r="U151" s="279">
        <v>-77.4780742428658</v>
      </c>
      <c r="V151" s="281" t="s">
        <v>3409</v>
      </c>
      <c r="W151" s="23"/>
    </row>
    <row r="152" s="5" customFormat="1" ht="12.75" spans="1:23">
      <c r="A152" s="258">
        <v>146</v>
      </c>
      <c r="B152" s="254"/>
      <c r="C152" s="259" t="s">
        <v>3652</v>
      </c>
      <c r="D152" s="260" t="s">
        <v>3507</v>
      </c>
      <c r="E152" s="261">
        <v>2</v>
      </c>
      <c r="F152" s="262" t="s">
        <v>1233</v>
      </c>
      <c r="G152" s="262"/>
      <c r="H152" s="263">
        <v>39617</v>
      </c>
      <c r="I152" s="270" t="s">
        <v>2506</v>
      </c>
      <c r="J152" s="261" t="s">
        <v>3508</v>
      </c>
      <c r="K152" s="271" t="s">
        <v>3616</v>
      </c>
      <c r="L152" s="272">
        <v>4255.6</v>
      </c>
      <c r="M152" s="268"/>
      <c r="N152" s="268"/>
      <c r="O152" s="268">
        <v>4455.6</v>
      </c>
      <c r="P152" s="272">
        <v>4255.6</v>
      </c>
      <c r="Q152" s="268"/>
      <c r="R152" s="268"/>
      <c r="S152" s="268"/>
      <c r="T152" s="268">
        <v>310</v>
      </c>
      <c r="U152" s="279">
        <v>-93.0424634168238</v>
      </c>
      <c r="V152" s="281" t="s">
        <v>3409</v>
      </c>
      <c r="W152" s="23"/>
    </row>
    <row r="153" s="5" customFormat="1" ht="12.75" spans="1:23">
      <c r="A153" s="258">
        <v>147</v>
      </c>
      <c r="B153" s="254"/>
      <c r="C153" s="259" t="s">
        <v>3653</v>
      </c>
      <c r="D153" s="260"/>
      <c r="E153" s="261">
        <v>2</v>
      </c>
      <c r="F153" s="262" t="s">
        <v>1233</v>
      </c>
      <c r="G153" s="262"/>
      <c r="H153" s="263">
        <v>39617</v>
      </c>
      <c r="I153" s="270" t="s">
        <v>2343</v>
      </c>
      <c r="J153" s="261" t="s">
        <v>3428</v>
      </c>
      <c r="K153" s="271">
        <v>0.3</v>
      </c>
      <c r="L153" s="272">
        <v>2876</v>
      </c>
      <c r="M153" s="268"/>
      <c r="N153" s="268"/>
      <c r="O153" s="268">
        <v>3026</v>
      </c>
      <c r="P153" s="272">
        <v>2876</v>
      </c>
      <c r="Q153" s="268"/>
      <c r="R153" s="268"/>
      <c r="S153" s="268"/>
      <c r="T153" s="268">
        <v>520</v>
      </c>
      <c r="U153" s="279">
        <v>-82.8155981493721</v>
      </c>
      <c r="V153" s="281" t="s">
        <v>3409</v>
      </c>
      <c r="W153" s="23"/>
    </row>
    <row r="154" s="5" customFormat="1" ht="12.75" spans="1:23">
      <c r="A154" s="258">
        <v>148</v>
      </c>
      <c r="B154" s="254"/>
      <c r="C154" s="259" t="s">
        <v>3654</v>
      </c>
      <c r="D154" s="260"/>
      <c r="E154" s="261">
        <v>1</v>
      </c>
      <c r="F154" s="262" t="s">
        <v>1233</v>
      </c>
      <c r="G154" s="262"/>
      <c r="H154" s="263">
        <v>39617</v>
      </c>
      <c r="I154" s="270" t="s">
        <v>2343</v>
      </c>
      <c r="J154" s="261" t="s">
        <v>3428</v>
      </c>
      <c r="K154" s="271">
        <v>0.2</v>
      </c>
      <c r="L154" s="272">
        <v>24030</v>
      </c>
      <c r="M154" s="268"/>
      <c r="N154" s="268"/>
      <c r="O154" s="268">
        <v>24030</v>
      </c>
      <c r="P154" s="272">
        <v>24030</v>
      </c>
      <c r="Q154" s="268"/>
      <c r="R154" s="268"/>
      <c r="S154" s="268"/>
      <c r="T154" s="268">
        <v>340</v>
      </c>
      <c r="U154" s="279">
        <v>-98.5851019558885</v>
      </c>
      <c r="V154" s="281" t="s">
        <v>3409</v>
      </c>
      <c r="W154" s="23"/>
    </row>
    <row r="155" s="5" customFormat="1" ht="12.75" spans="1:23">
      <c r="A155" s="258">
        <v>149</v>
      </c>
      <c r="B155" s="254"/>
      <c r="C155" s="259" t="s">
        <v>3655</v>
      </c>
      <c r="D155" s="260"/>
      <c r="E155" s="261">
        <v>1</v>
      </c>
      <c r="F155" s="262" t="s">
        <v>1233</v>
      </c>
      <c r="G155" s="262"/>
      <c r="H155" s="263">
        <v>39617</v>
      </c>
      <c r="I155" s="270" t="s">
        <v>2343</v>
      </c>
      <c r="J155" s="261" t="s">
        <v>3428</v>
      </c>
      <c r="K155" s="271">
        <v>0.2</v>
      </c>
      <c r="L155" s="272">
        <v>8460</v>
      </c>
      <c r="M155" s="268"/>
      <c r="N155" s="268"/>
      <c r="O155" s="268">
        <v>8460</v>
      </c>
      <c r="P155" s="272">
        <v>8460</v>
      </c>
      <c r="Q155" s="268"/>
      <c r="R155" s="268"/>
      <c r="S155" s="268"/>
      <c r="T155" s="268">
        <v>340</v>
      </c>
      <c r="U155" s="279">
        <v>-95.9810874704492</v>
      </c>
      <c r="V155" s="281" t="s">
        <v>3409</v>
      </c>
      <c r="W155" s="23"/>
    </row>
    <row r="156" s="5" customFormat="1" ht="12.75" spans="1:23">
      <c r="A156" s="258">
        <v>150</v>
      </c>
      <c r="B156" s="254"/>
      <c r="C156" s="259" t="s">
        <v>3656</v>
      </c>
      <c r="D156" s="260" t="s">
        <v>3646</v>
      </c>
      <c r="E156" s="261">
        <v>1</v>
      </c>
      <c r="F156" s="262" t="s">
        <v>1233</v>
      </c>
      <c r="G156" s="262"/>
      <c r="H156" s="263">
        <v>39617</v>
      </c>
      <c r="I156" s="270" t="s">
        <v>2343</v>
      </c>
      <c r="J156" s="261" t="s">
        <v>3428</v>
      </c>
      <c r="K156" s="271">
        <v>0.5</v>
      </c>
      <c r="L156" s="272">
        <v>18840</v>
      </c>
      <c r="M156" s="268"/>
      <c r="N156" s="268"/>
      <c r="O156" s="268">
        <v>19740</v>
      </c>
      <c r="P156" s="272">
        <v>18840</v>
      </c>
      <c r="Q156" s="268"/>
      <c r="R156" s="268"/>
      <c r="S156" s="268"/>
      <c r="T156" s="268">
        <v>900</v>
      </c>
      <c r="U156" s="279">
        <v>-95.4407294832827</v>
      </c>
      <c r="V156" s="281" t="s">
        <v>3409</v>
      </c>
      <c r="W156" s="23"/>
    </row>
    <row r="157" s="5" customFormat="1" ht="12.75" spans="1:23">
      <c r="A157" s="258">
        <v>151</v>
      </c>
      <c r="B157" s="254"/>
      <c r="C157" s="259" t="s">
        <v>3657</v>
      </c>
      <c r="D157" s="260" t="s">
        <v>3658</v>
      </c>
      <c r="E157" s="261">
        <v>1</v>
      </c>
      <c r="F157" s="262" t="s">
        <v>1233</v>
      </c>
      <c r="G157" s="262"/>
      <c r="H157" s="263">
        <v>39617</v>
      </c>
      <c r="I157" s="270" t="s">
        <v>2343</v>
      </c>
      <c r="J157" s="261" t="s">
        <v>3428</v>
      </c>
      <c r="K157" s="271">
        <v>0.5</v>
      </c>
      <c r="L157" s="272">
        <v>4030</v>
      </c>
      <c r="M157" s="268"/>
      <c r="N157" s="268"/>
      <c r="O157" s="268">
        <v>4230</v>
      </c>
      <c r="P157" s="272">
        <v>4030</v>
      </c>
      <c r="Q157" s="268"/>
      <c r="R157" s="268"/>
      <c r="S157" s="268"/>
      <c r="T157" s="268">
        <v>860</v>
      </c>
      <c r="U157" s="279">
        <v>-79.6690307328605</v>
      </c>
      <c r="V157" s="281" t="s">
        <v>3409</v>
      </c>
      <c r="W157" s="23"/>
    </row>
    <row r="158" s="5" customFormat="1" ht="12.75" spans="1:23">
      <c r="A158" s="258">
        <v>152</v>
      </c>
      <c r="B158" s="254"/>
      <c r="C158" s="259" t="s">
        <v>3659</v>
      </c>
      <c r="D158" s="260" t="s">
        <v>3660</v>
      </c>
      <c r="E158" s="261">
        <v>1</v>
      </c>
      <c r="F158" s="262" t="s">
        <v>1233</v>
      </c>
      <c r="G158" s="262"/>
      <c r="H158" s="263">
        <v>39617</v>
      </c>
      <c r="I158" s="270" t="s">
        <v>2343</v>
      </c>
      <c r="J158" s="261" t="s">
        <v>3639</v>
      </c>
      <c r="K158" s="271">
        <v>0.4</v>
      </c>
      <c r="L158" s="272">
        <v>8200.5</v>
      </c>
      <c r="M158" s="268"/>
      <c r="N158" s="268"/>
      <c r="O158" s="268">
        <v>9000.5</v>
      </c>
      <c r="P158" s="272">
        <v>8200.5</v>
      </c>
      <c r="Q158" s="268"/>
      <c r="R158" s="268"/>
      <c r="S158" s="268"/>
      <c r="T158" s="268">
        <v>800</v>
      </c>
      <c r="U158" s="279">
        <v>-91.1116049108383</v>
      </c>
      <c r="V158" s="281" t="s">
        <v>3409</v>
      </c>
      <c r="W158" s="23"/>
    </row>
    <row r="159" s="5" customFormat="1" ht="12.75" spans="1:23">
      <c r="A159" s="258">
        <v>153</v>
      </c>
      <c r="B159" s="254"/>
      <c r="C159" s="259" t="s">
        <v>3661</v>
      </c>
      <c r="D159" s="260"/>
      <c r="E159" s="261">
        <v>1</v>
      </c>
      <c r="F159" s="262" t="s">
        <v>1233</v>
      </c>
      <c r="G159" s="262"/>
      <c r="H159" s="263">
        <v>39617</v>
      </c>
      <c r="I159" s="270" t="s">
        <v>2343</v>
      </c>
      <c r="J159" s="261" t="s">
        <v>3639</v>
      </c>
      <c r="K159" s="271">
        <v>0.3</v>
      </c>
      <c r="L159" s="272">
        <v>2250</v>
      </c>
      <c r="M159" s="268"/>
      <c r="N159" s="268"/>
      <c r="O159" s="268">
        <v>2350</v>
      </c>
      <c r="P159" s="272">
        <v>2250</v>
      </c>
      <c r="Q159" s="268"/>
      <c r="R159" s="268"/>
      <c r="S159" s="268"/>
      <c r="T159" s="268">
        <v>520</v>
      </c>
      <c r="U159" s="279">
        <v>-77.8723404255319</v>
      </c>
      <c r="V159" s="281" t="s">
        <v>3409</v>
      </c>
      <c r="W159" s="23"/>
    </row>
    <row r="160" s="5" customFormat="1" ht="12.75" spans="1:23">
      <c r="A160" s="258">
        <v>154</v>
      </c>
      <c r="B160" s="254"/>
      <c r="C160" s="259" t="s">
        <v>3662</v>
      </c>
      <c r="D160" s="260" t="s">
        <v>3663</v>
      </c>
      <c r="E160" s="261">
        <v>1</v>
      </c>
      <c r="F160" s="262" t="s">
        <v>1233</v>
      </c>
      <c r="G160" s="262"/>
      <c r="H160" s="263">
        <v>39617</v>
      </c>
      <c r="I160" s="270" t="s">
        <v>2506</v>
      </c>
      <c r="J160" s="261" t="s">
        <v>3508</v>
      </c>
      <c r="K160" s="271" t="s">
        <v>3664</v>
      </c>
      <c r="L160" s="272">
        <v>3842.8</v>
      </c>
      <c r="M160" s="268"/>
      <c r="N160" s="268"/>
      <c r="O160" s="268">
        <v>4342.8</v>
      </c>
      <c r="P160" s="272">
        <v>3842.8</v>
      </c>
      <c r="Q160" s="268"/>
      <c r="R160" s="268"/>
      <c r="S160" s="268"/>
      <c r="T160" s="268">
        <v>1780</v>
      </c>
      <c r="U160" s="279">
        <v>-59.0126185870867</v>
      </c>
      <c r="V160" s="281" t="s">
        <v>3409</v>
      </c>
      <c r="W160" s="23"/>
    </row>
    <row r="161" s="5" customFormat="1" ht="12.75" spans="1:23">
      <c r="A161" s="258">
        <v>155</v>
      </c>
      <c r="B161" s="254"/>
      <c r="C161" s="259" t="s">
        <v>3665</v>
      </c>
      <c r="D161" s="260"/>
      <c r="E161" s="261">
        <v>1</v>
      </c>
      <c r="F161" s="262" t="s">
        <v>1233</v>
      </c>
      <c r="G161" s="262"/>
      <c r="H161" s="263">
        <v>39617</v>
      </c>
      <c r="I161" s="270" t="s">
        <v>2343</v>
      </c>
      <c r="J161" s="261" t="s">
        <v>3639</v>
      </c>
      <c r="K161" s="271">
        <v>0.02</v>
      </c>
      <c r="L161" s="272">
        <v>2186</v>
      </c>
      <c r="M161" s="268"/>
      <c r="N161" s="268"/>
      <c r="O161" s="268">
        <v>2286</v>
      </c>
      <c r="P161" s="272">
        <v>2186</v>
      </c>
      <c r="Q161" s="268"/>
      <c r="R161" s="268"/>
      <c r="S161" s="268"/>
      <c r="T161" s="268">
        <v>100</v>
      </c>
      <c r="U161" s="279">
        <v>-95.6255468066492</v>
      </c>
      <c r="V161" s="281" t="s">
        <v>3409</v>
      </c>
      <c r="W161" s="23"/>
    </row>
    <row r="162" s="5" customFormat="1" ht="12.75" spans="1:23">
      <c r="A162" s="258">
        <v>156</v>
      </c>
      <c r="B162" s="254"/>
      <c r="C162" s="259" t="s">
        <v>3666</v>
      </c>
      <c r="D162" s="260" t="s">
        <v>3667</v>
      </c>
      <c r="E162" s="261">
        <v>1</v>
      </c>
      <c r="F162" s="262" t="s">
        <v>1233</v>
      </c>
      <c r="G162" s="262"/>
      <c r="H162" s="263">
        <v>39617</v>
      </c>
      <c r="I162" s="270"/>
      <c r="J162" s="261" t="s">
        <v>2303</v>
      </c>
      <c r="K162" s="271"/>
      <c r="L162" s="272">
        <v>24300</v>
      </c>
      <c r="M162" s="268"/>
      <c r="N162" s="268"/>
      <c r="O162" s="268">
        <v>24300</v>
      </c>
      <c r="P162" s="272">
        <v>24300</v>
      </c>
      <c r="Q162" s="268"/>
      <c r="R162" s="268"/>
      <c r="S162" s="268"/>
      <c r="T162" s="268">
        <v>0</v>
      </c>
      <c r="U162" s="279">
        <v>-100</v>
      </c>
      <c r="V162" s="277" t="s">
        <v>2302</v>
      </c>
      <c r="W162" s="23"/>
    </row>
    <row r="163" s="5" customFormat="1" ht="12.75" spans="1:23">
      <c r="A163" s="258">
        <v>157</v>
      </c>
      <c r="B163" s="254"/>
      <c r="C163" s="259" t="s">
        <v>3668</v>
      </c>
      <c r="D163" s="260"/>
      <c r="E163" s="261">
        <v>9</v>
      </c>
      <c r="F163" s="262" t="s">
        <v>1233</v>
      </c>
      <c r="G163" s="262"/>
      <c r="H163" s="263">
        <v>39617</v>
      </c>
      <c r="I163" s="270"/>
      <c r="J163" s="261" t="s">
        <v>2303</v>
      </c>
      <c r="K163" s="271"/>
      <c r="L163" s="272">
        <v>7142.4</v>
      </c>
      <c r="M163" s="268"/>
      <c r="N163" s="268"/>
      <c r="O163" s="268">
        <v>7142.4</v>
      </c>
      <c r="P163" s="272">
        <v>7142.4</v>
      </c>
      <c r="Q163" s="268"/>
      <c r="R163" s="268"/>
      <c r="S163" s="268"/>
      <c r="T163" s="268">
        <v>0</v>
      </c>
      <c r="U163" s="279">
        <v>-100</v>
      </c>
      <c r="V163" s="277" t="s">
        <v>2302</v>
      </c>
      <c r="W163" s="23"/>
    </row>
    <row r="164" s="5" customFormat="1" ht="12.75" spans="1:23">
      <c r="A164" s="258">
        <v>158</v>
      </c>
      <c r="B164" s="254"/>
      <c r="C164" s="259" t="s">
        <v>3669</v>
      </c>
      <c r="D164" s="260"/>
      <c r="E164" s="261">
        <v>3</v>
      </c>
      <c r="F164" s="262" t="s">
        <v>1233</v>
      </c>
      <c r="G164" s="262"/>
      <c r="H164" s="263">
        <v>39617</v>
      </c>
      <c r="I164" s="270"/>
      <c r="J164" s="261" t="s">
        <v>2303</v>
      </c>
      <c r="K164" s="271"/>
      <c r="L164" s="272">
        <v>5340</v>
      </c>
      <c r="M164" s="268"/>
      <c r="N164" s="268"/>
      <c r="O164" s="268">
        <v>5340</v>
      </c>
      <c r="P164" s="272">
        <v>5340</v>
      </c>
      <c r="Q164" s="268"/>
      <c r="R164" s="268"/>
      <c r="S164" s="268"/>
      <c r="T164" s="268">
        <v>0</v>
      </c>
      <c r="U164" s="279">
        <v>-100</v>
      </c>
      <c r="V164" s="277" t="s">
        <v>2302</v>
      </c>
      <c r="W164" s="23"/>
    </row>
    <row r="165" s="5" customFormat="1" ht="12.75" spans="1:23">
      <c r="A165" s="258">
        <v>159</v>
      </c>
      <c r="B165" s="254"/>
      <c r="C165" s="259" t="s">
        <v>3670</v>
      </c>
      <c r="D165" s="260" t="s">
        <v>3671</v>
      </c>
      <c r="E165" s="261">
        <v>2</v>
      </c>
      <c r="F165" s="262" t="s">
        <v>1233</v>
      </c>
      <c r="G165" s="262"/>
      <c r="H165" s="263">
        <v>39617</v>
      </c>
      <c r="I165" s="270"/>
      <c r="J165" s="261" t="s">
        <v>2303</v>
      </c>
      <c r="K165" s="271"/>
      <c r="L165" s="272">
        <v>10208.4</v>
      </c>
      <c r="M165" s="268"/>
      <c r="N165" s="268"/>
      <c r="O165" s="268">
        <v>10208.4</v>
      </c>
      <c r="P165" s="272">
        <v>10208.4</v>
      </c>
      <c r="Q165" s="268"/>
      <c r="R165" s="268"/>
      <c r="S165" s="268"/>
      <c r="T165" s="268">
        <v>0</v>
      </c>
      <c r="U165" s="279">
        <v>-100</v>
      </c>
      <c r="V165" s="277" t="s">
        <v>2302</v>
      </c>
      <c r="W165" s="23"/>
    </row>
    <row r="166" s="5" customFormat="1" ht="12.75" spans="1:23">
      <c r="A166" s="258">
        <v>160</v>
      </c>
      <c r="B166" s="254"/>
      <c r="C166" s="259" t="s">
        <v>3672</v>
      </c>
      <c r="D166" s="260"/>
      <c r="E166" s="261">
        <v>3</v>
      </c>
      <c r="F166" s="262" t="s">
        <v>1233</v>
      </c>
      <c r="G166" s="262"/>
      <c r="H166" s="263">
        <v>39617</v>
      </c>
      <c r="I166" s="270"/>
      <c r="J166" s="261" t="s">
        <v>2303</v>
      </c>
      <c r="K166" s="271"/>
      <c r="L166" s="272">
        <v>35946.54</v>
      </c>
      <c r="M166" s="268"/>
      <c r="N166" s="268"/>
      <c r="O166" s="268">
        <v>35946.54</v>
      </c>
      <c r="P166" s="272">
        <v>35946.54</v>
      </c>
      <c r="Q166" s="268"/>
      <c r="R166" s="268"/>
      <c r="S166" s="268"/>
      <c r="T166" s="268">
        <v>0</v>
      </c>
      <c r="U166" s="279">
        <v>-100</v>
      </c>
      <c r="V166" s="277" t="s">
        <v>2302</v>
      </c>
      <c r="W166" s="23"/>
    </row>
    <row r="167" s="5" customFormat="1" ht="12.75" spans="1:23">
      <c r="A167" s="258">
        <v>161</v>
      </c>
      <c r="B167" s="254"/>
      <c r="C167" s="259" t="s">
        <v>3673</v>
      </c>
      <c r="D167" s="260" t="s">
        <v>3674</v>
      </c>
      <c r="E167" s="261">
        <v>2</v>
      </c>
      <c r="F167" s="262" t="s">
        <v>1233</v>
      </c>
      <c r="G167" s="262"/>
      <c r="H167" s="263">
        <v>39617</v>
      </c>
      <c r="I167" s="270" t="s">
        <v>2343</v>
      </c>
      <c r="J167" s="261" t="s">
        <v>3639</v>
      </c>
      <c r="K167" s="271">
        <v>0.2</v>
      </c>
      <c r="L167" s="272">
        <v>76099.2</v>
      </c>
      <c r="M167" s="268"/>
      <c r="N167" s="268"/>
      <c r="O167" s="268">
        <v>79599.2</v>
      </c>
      <c r="P167" s="272">
        <v>76099.2</v>
      </c>
      <c r="Q167" s="268"/>
      <c r="R167" s="268"/>
      <c r="S167" s="268"/>
      <c r="T167" s="268">
        <v>3500</v>
      </c>
      <c r="U167" s="279">
        <v>-95.6029708841295</v>
      </c>
      <c r="V167" s="281" t="s">
        <v>3409</v>
      </c>
      <c r="W167" s="23"/>
    </row>
    <row r="168" s="5" customFormat="1" ht="12.75" spans="1:23">
      <c r="A168" s="258">
        <v>162</v>
      </c>
      <c r="B168" s="254"/>
      <c r="C168" s="259" t="s">
        <v>3675</v>
      </c>
      <c r="D168" s="260" t="s">
        <v>3674</v>
      </c>
      <c r="E168" s="261">
        <v>5</v>
      </c>
      <c r="F168" s="262" t="s">
        <v>1233</v>
      </c>
      <c r="G168" s="262"/>
      <c r="H168" s="263">
        <v>39617</v>
      </c>
      <c r="I168" s="270" t="s">
        <v>2343</v>
      </c>
      <c r="J168" s="261" t="s">
        <v>3639</v>
      </c>
      <c r="K168" s="271">
        <v>0.2</v>
      </c>
      <c r="L168" s="272">
        <v>4312</v>
      </c>
      <c r="M168" s="268"/>
      <c r="N168" s="268"/>
      <c r="O168" s="268">
        <v>4512</v>
      </c>
      <c r="P168" s="272">
        <v>4312</v>
      </c>
      <c r="Q168" s="268"/>
      <c r="R168" s="268"/>
      <c r="S168" s="268"/>
      <c r="T168" s="268">
        <v>340</v>
      </c>
      <c r="U168" s="279">
        <v>-92.4645390070922</v>
      </c>
      <c r="V168" s="281" t="s">
        <v>3409</v>
      </c>
      <c r="W168" s="23"/>
    </row>
    <row r="169" s="5" customFormat="1" ht="12.75" spans="1:23">
      <c r="A169" s="258">
        <v>163</v>
      </c>
      <c r="B169" s="254"/>
      <c r="C169" s="259" t="s">
        <v>3675</v>
      </c>
      <c r="D169" s="260" t="s">
        <v>3674</v>
      </c>
      <c r="E169" s="261">
        <v>4</v>
      </c>
      <c r="F169" s="262" t="s">
        <v>1233</v>
      </c>
      <c r="G169" s="262"/>
      <c r="H169" s="263">
        <v>39617</v>
      </c>
      <c r="I169" s="270" t="s">
        <v>2343</v>
      </c>
      <c r="J169" s="261" t="s">
        <v>3639</v>
      </c>
      <c r="K169" s="271">
        <v>0.3</v>
      </c>
      <c r="L169" s="272">
        <v>50861.92</v>
      </c>
      <c r="M169" s="268"/>
      <c r="N169" s="268"/>
      <c r="O169" s="268">
        <v>53361.92</v>
      </c>
      <c r="P169" s="272">
        <v>50861.92</v>
      </c>
      <c r="Q169" s="268"/>
      <c r="R169" s="268"/>
      <c r="S169" s="268"/>
      <c r="T169" s="268">
        <v>2500</v>
      </c>
      <c r="U169" s="279">
        <v>-95.3150111540214</v>
      </c>
      <c r="V169" s="281" t="s">
        <v>3409</v>
      </c>
      <c r="W169" s="23"/>
    </row>
    <row r="170" s="5" customFormat="1" ht="12.75" spans="1:23">
      <c r="A170" s="258">
        <v>164</v>
      </c>
      <c r="B170" s="254"/>
      <c r="C170" s="259" t="s">
        <v>3676</v>
      </c>
      <c r="D170" s="260"/>
      <c r="E170" s="261">
        <v>1</v>
      </c>
      <c r="F170" s="262" t="s">
        <v>1233</v>
      </c>
      <c r="G170" s="262"/>
      <c r="H170" s="263">
        <v>39617</v>
      </c>
      <c r="I170" s="270"/>
      <c r="J170" s="261" t="s">
        <v>2303</v>
      </c>
      <c r="K170" s="271"/>
      <c r="L170" s="272">
        <v>11107.2</v>
      </c>
      <c r="M170" s="268"/>
      <c r="N170" s="268"/>
      <c r="O170" s="268">
        <v>11107.2</v>
      </c>
      <c r="P170" s="272">
        <v>11107.2</v>
      </c>
      <c r="Q170" s="268"/>
      <c r="R170" s="268"/>
      <c r="S170" s="268"/>
      <c r="T170" s="268">
        <v>0</v>
      </c>
      <c r="U170" s="279">
        <v>-100</v>
      </c>
      <c r="V170" s="277" t="s">
        <v>2302</v>
      </c>
      <c r="W170" s="23"/>
    </row>
    <row r="171" s="5" customFormat="1" ht="12.75" spans="1:23">
      <c r="A171" s="258">
        <v>165</v>
      </c>
      <c r="B171" s="254"/>
      <c r="C171" s="259" t="s">
        <v>3677</v>
      </c>
      <c r="D171" s="260" t="s">
        <v>3678</v>
      </c>
      <c r="E171" s="261">
        <v>2</v>
      </c>
      <c r="F171" s="262" t="s">
        <v>1233</v>
      </c>
      <c r="G171" s="262"/>
      <c r="H171" s="263">
        <v>37790</v>
      </c>
      <c r="I171" s="270"/>
      <c r="J171" s="261" t="s">
        <v>2303</v>
      </c>
      <c r="K171" s="271"/>
      <c r="L171" s="272">
        <v>8370</v>
      </c>
      <c r="M171" s="268"/>
      <c r="N171" s="268"/>
      <c r="O171" s="268">
        <v>8370</v>
      </c>
      <c r="P171" s="272">
        <v>8370</v>
      </c>
      <c r="Q171" s="268"/>
      <c r="R171" s="268"/>
      <c r="S171" s="268"/>
      <c r="T171" s="268">
        <v>0</v>
      </c>
      <c r="U171" s="279">
        <v>-100</v>
      </c>
      <c r="V171" s="277" t="s">
        <v>2302</v>
      </c>
      <c r="W171" s="23"/>
    </row>
    <row r="172" s="5" customFormat="1" ht="12.75" spans="1:23">
      <c r="A172" s="258">
        <v>166</v>
      </c>
      <c r="B172" s="254"/>
      <c r="C172" s="259" t="s">
        <v>3679</v>
      </c>
      <c r="D172" s="260" t="s">
        <v>3680</v>
      </c>
      <c r="E172" s="261">
        <v>3</v>
      </c>
      <c r="F172" s="262" t="s">
        <v>1233</v>
      </c>
      <c r="G172" s="262"/>
      <c r="H172" s="263">
        <v>39617</v>
      </c>
      <c r="I172" s="273" t="s">
        <v>2445</v>
      </c>
      <c r="J172" s="261" t="s">
        <v>3639</v>
      </c>
      <c r="K172" s="271">
        <v>0.2</v>
      </c>
      <c r="L172" s="272">
        <v>2974.8</v>
      </c>
      <c r="M172" s="268"/>
      <c r="N172" s="268"/>
      <c r="O172" s="268">
        <v>3124.8</v>
      </c>
      <c r="P172" s="272">
        <v>2974.8</v>
      </c>
      <c r="Q172" s="268"/>
      <c r="R172" s="268"/>
      <c r="S172" s="268"/>
      <c r="T172" s="268">
        <v>440</v>
      </c>
      <c r="U172" s="279">
        <v>-85.9190988223246</v>
      </c>
      <c r="V172" s="281" t="s">
        <v>3409</v>
      </c>
      <c r="W172" s="23"/>
    </row>
    <row r="173" s="5" customFormat="1" ht="12.75" spans="1:23">
      <c r="A173" s="258">
        <v>167</v>
      </c>
      <c r="B173" s="254"/>
      <c r="C173" s="259" t="s">
        <v>3681</v>
      </c>
      <c r="D173" s="260" t="s">
        <v>3526</v>
      </c>
      <c r="E173" s="261">
        <v>1</v>
      </c>
      <c r="F173" s="262" t="s">
        <v>1233</v>
      </c>
      <c r="G173" s="262"/>
      <c r="H173" s="263">
        <v>39617</v>
      </c>
      <c r="I173" s="270" t="s">
        <v>2343</v>
      </c>
      <c r="J173" s="261" t="s">
        <v>3428</v>
      </c>
      <c r="K173" s="271">
        <v>0.3</v>
      </c>
      <c r="L173" s="272">
        <v>55273.55</v>
      </c>
      <c r="M173" s="268"/>
      <c r="N173" s="268"/>
      <c r="O173" s="268">
        <v>59273.55</v>
      </c>
      <c r="P173" s="272">
        <v>55273.55</v>
      </c>
      <c r="Q173" s="268"/>
      <c r="R173" s="268"/>
      <c r="S173" s="268"/>
      <c r="T173" s="268">
        <v>4000</v>
      </c>
      <c r="U173" s="279">
        <v>-93.2516274122269</v>
      </c>
      <c r="V173" s="281" t="s">
        <v>3409</v>
      </c>
      <c r="W173" s="23"/>
    </row>
    <row r="174" s="5" customFormat="1" ht="12.75" spans="1:23">
      <c r="A174" s="258">
        <v>168</v>
      </c>
      <c r="B174" s="254"/>
      <c r="C174" s="259" t="s">
        <v>3682</v>
      </c>
      <c r="D174" s="260" t="s">
        <v>3674</v>
      </c>
      <c r="E174" s="261">
        <v>1</v>
      </c>
      <c r="F174" s="262" t="s">
        <v>1233</v>
      </c>
      <c r="G174" s="262"/>
      <c r="H174" s="263">
        <v>38886</v>
      </c>
      <c r="I174" s="270" t="s">
        <v>2343</v>
      </c>
      <c r="J174" s="261" t="s">
        <v>3639</v>
      </c>
      <c r="K174" s="271">
        <v>0.3</v>
      </c>
      <c r="L174" s="272">
        <v>90002.88</v>
      </c>
      <c r="M174" s="268"/>
      <c r="N174" s="268"/>
      <c r="O174" s="268">
        <v>94502.88</v>
      </c>
      <c r="P174" s="272">
        <v>90002.88</v>
      </c>
      <c r="Q174" s="268"/>
      <c r="R174" s="268"/>
      <c r="S174" s="268"/>
      <c r="T174" s="268">
        <v>4500</v>
      </c>
      <c r="U174" s="279">
        <v>-95.2382403583891</v>
      </c>
      <c r="V174" s="281" t="s">
        <v>3409</v>
      </c>
      <c r="W174" s="23"/>
    </row>
    <row r="175" s="5" customFormat="1" ht="12.75" spans="1:23">
      <c r="A175" s="258">
        <v>169</v>
      </c>
      <c r="B175" s="254"/>
      <c r="C175" s="259" t="s">
        <v>3683</v>
      </c>
      <c r="D175" s="260" t="s">
        <v>3510</v>
      </c>
      <c r="E175" s="261">
        <v>1</v>
      </c>
      <c r="F175" s="262" t="s">
        <v>1233</v>
      </c>
      <c r="G175" s="262"/>
      <c r="H175" s="263">
        <v>38886</v>
      </c>
      <c r="I175" s="270" t="s">
        <v>2506</v>
      </c>
      <c r="J175" s="261" t="s">
        <v>3639</v>
      </c>
      <c r="K175" s="271" t="s">
        <v>3584</v>
      </c>
      <c r="L175" s="272">
        <v>2492.84</v>
      </c>
      <c r="M175" s="268"/>
      <c r="N175" s="268"/>
      <c r="O175" s="268">
        <v>2592.84</v>
      </c>
      <c r="P175" s="272">
        <v>2492.84</v>
      </c>
      <c r="Q175" s="268"/>
      <c r="R175" s="268"/>
      <c r="S175" s="268"/>
      <c r="T175" s="268">
        <v>270</v>
      </c>
      <c r="U175" s="279">
        <v>-89.5867080112926</v>
      </c>
      <c r="V175" s="281" t="s">
        <v>3409</v>
      </c>
      <c r="W175" s="23"/>
    </row>
    <row r="176" s="5" customFormat="1" ht="12.75" spans="1:23">
      <c r="A176" s="258">
        <v>170</v>
      </c>
      <c r="B176" s="254"/>
      <c r="C176" s="259" t="s">
        <v>3684</v>
      </c>
      <c r="D176" s="260" t="s">
        <v>3685</v>
      </c>
      <c r="E176" s="261">
        <v>1</v>
      </c>
      <c r="F176" s="262" t="s">
        <v>1233</v>
      </c>
      <c r="G176" s="262"/>
      <c r="H176" s="263">
        <v>40642</v>
      </c>
      <c r="I176" s="270" t="s">
        <v>2343</v>
      </c>
      <c r="J176" s="261" t="s">
        <v>3639</v>
      </c>
      <c r="K176" s="271">
        <v>0.3</v>
      </c>
      <c r="L176" s="272">
        <v>7756</v>
      </c>
      <c r="M176" s="268"/>
      <c r="N176" s="268"/>
      <c r="O176" s="268">
        <v>9256</v>
      </c>
      <c r="P176" s="272">
        <v>7756</v>
      </c>
      <c r="Q176" s="268"/>
      <c r="R176" s="268"/>
      <c r="S176" s="268"/>
      <c r="T176" s="268">
        <v>1500</v>
      </c>
      <c r="U176" s="279">
        <v>-83.7942955920484</v>
      </c>
      <c r="V176" s="281" t="s">
        <v>3409</v>
      </c>
      <c r="W176" s="23"/>
    </row>
    <row r="177" s="5" customFormat="1" ht="12.75" spans="1:23">
      <c r="A177" s="258">
        <v>171</v>
      </c>
      <c r="B177" s="254"/>
      <c r="C177" s="259" t="s">
        <v>3686</v>
      </c>
      <c r="D177" s="260"/>
      <c r="E177" s="261">
        <v>1</v>
      </c>
      <c r="F177" s="262" t="s">
        <v>1233</v>
      </c>
      <c r="G177" s="262"/>
      <c r="H177" s="263">
        <v>41820</v>
      </c>
      <c r="I177" s="270" t="s">
        <v>2343</v>
      </c>
      <c r="J177" s="261" t="s">
        <v>3639</v>
      </c>
      <c r="K177" s="271">
        <v>0.4</v>
      </c>
      <c r="L177" s="272">
        <v>2690</v>
      </c>
      <c r="M177" s="268"/>
      <c r="N177" s="268"/>
      <c r="O177" s="268">
        <v>2790</v>
      </c>
      <c r="P177" s="272">
        <v>2690</v>
      </c>
      <c r="Q177" s="268"/>
      <c r="R177" s="268"/>
      <c r="S177" s="268"/>
      <c r="T177" s="268">
        <v>690</v>
      </c>
      <c r="U177" s="279">
        <v>-75.2688172043011</v>
      </c>
      <c r="V177" s="281" t="s">
        <v>3409</v>
      </c>
      <c r="W177" s="23"/>
    </row>
    <row r="178" s="5" customFormat="1" ht="12.75" spans="1:23">
      <c r="A178" s="258">
        <v>172</v>
      </c>
      <c r="B178" s="254"/>
      <c r="C178" s="259" t="s">
        <v>3687</v>
      </c>
      <c r="D178" s="260"/>
      <c r="E178" s="261">
        <v>1</v>
      </c>
      <c r="F178" s="262" t="s">
        <v>1231</v>
      </c>
      <c r="G178" s="262"/>
      <c r="H178" s="263">
        <v>41820</v>
      </c>
      <c r="I178" s="270" t="s">
        <v>2343</v>
      </c>
      <c r="J178" s="261" t="s">
        <v>3639</v>
      </c>
      <c r="K178" s="271">
        <v>0.1</v>
      </c>
      <c r="L178" s="272">
        <v>5510</v>
      </c>
      <c r="M178" s="268"/>
      <c r="N178" s="268"/>
      <c r="O178" s="268">
        <v>5760</v>
      </c>
      <c r="P178" s="272">
        <v>5510</v>
      </c>
      <c r="Q178" s="268"/>
      <c r="R178" s="268"/>
      <c r="S178" s="268"/>
      <c r="T178" s="268">
        <v>250</v>
      </c>
      <c r="U178" s="279">
        <v>-95.6597222222222</v>
      </c>
      <c r="V178" s="281" t="s">
        <v>3409</v>
      </c>
      <c r="W178" s="23"/>
    </row>
    <row r="179" s="5" customFormat="1" ht="12.75" spans="1:23">
      <c r="A179" s="258">
        <v>173</v>
      </c>
      <c r="B179" s="254"/>
      <c r="C179" s="259" t="s">
        <v>3688</v>
      </c>
      <c r="D179" s="260"/>
      <c r="E179" s="261">
        <v>2</v>
      </c>
      <c r="F179" s="262" t="s">
        <v>1233</v>
      </c>
      <c r="G179" s="262"/>
      <c r="H179" s="263">
        <v>41820</v>
      </c>
      <c r="I179" s="270" t="s">
        <v>2343</v>
      </c>
      <c r="J179" s="261" t="s">
        <v>3639</v>
      </c>
      <c r="K179" s="271">
        <v>0.1</v>
      </c>
      <c r="L179" s="272">
        <v>12284</v>
      </c>
      <c r="M179" s="268"/>
      <c r="N179" s="268"/>
      <c r="O179" s="268">
        <v>12784</v>
      </c>
      <c r="P179" s="272">
        <v>12284</v>
      </c>
      <c r="Q179" s="268"/>
      <c r="R179" s="268"/>
      <c r="S179" s="268"/>
      <c r="T179" s="268">
        <v>500</v>
      </c>
      <c r="U179" s="279">
        <v>-96.0888610763454</v>
      </c>
      <c r="V179" s="281" t="s">
        <v>3409</v>
      </c>
      <c r="W179" s="23"/>
    </row>
    <row r="180" s="5" customFormat="1" ht="12.75" spans="1:23">
      <c r="A180" s="258">
        <v>174</v>
      </c>
      <c r="B180" s="254"/>
      <c r="C180" s="259" t="s">
        <v>3689</v>
      </c>
      <c r="D180" s="260"/>
      <c r="E180" s="261">
        <v>2</v>
      </c>
      <c r="F180" s="262" t="s">
        <v>1233</v>
      </c>
      <c r="G180" s="262"/>
      <c r="H180" s="263">
        <v>41820</v>
      </c>
      <c r="I180" s="270" t="s">
        <v>2343</v>
      </c>
      <c r="J180" s="261" t="s">
        <v>3639</v>
      </c>
      <c r="K180" s="271">
        <v>0.4</v>
      </c>
      <c r="L180" s="272">
        <v>8342</v>
      </c>
      <c r="M180" s="268"/>
      <c r="N180" s="268"/>
      <c r="O180" s="268">
        <v>8742</v>
      </c>
      <c r="P180" s="272">
        <v>8342</v>
      </c>
      <c r="Q180" s="268"/>
      <c r="R180" s="268"/>
      <c r="S180" s="268"/>
      <c r="T180" s="268">
        <v>690</v>
      </c>
      <c r="U180" s="279">
        <v>-92.1070693205216</v>
      </c>
      <c r="V180" s="281" t="s">
        <v>3409</v>
      </c>
      <c r="W180" s="23"/>
    </row>
    <row r="181" s="5" customFormat="1" ht="12.75" spans="1:23">
      <c r="A181" s="258">
        <v>175</v>
      </c>
      <c r="B181" s="254"/>
      <c r="C181" s="259" t="s">
        <v>3690</v>
      </c>
      <c r="D181" s="260" t="s">
        <v>3691</v>
      </c>
      <c r="E181" s="261">
        <v>3</v>
      </c>
      <c r="F181" s="262" t="s">
        <v>1233</v>
      </c>
      <c r="G181" s="262"/>
      <c r="H181" s="263">
        <v>41820</v>
      </c>
      <c r="I181" s="270" t="s">
        <v>2343</v>
      </c>
      <c r="J181" s="261" t="s">
        <v>3692</v>
      </c>
      <c r="K181" s="271">
        <v>0.5</v>
      </c>
      <c r="L181" s="272">
        <v>4888</v>
      </c>
      <c r="M181" s="268"/>
      <c r="N181" s="268"/>
      <c r="O181" s="268">
        <v>4888</v>
      </c>
      <c r="P181" s="272">
        <v>4888</v>
      </c>
      <c r="Q181" s="268"/>
      <c r="R181" s="268"/>
      <c r="S181" s="268"/>
      <c r="T181" s="268">
        <v>860</v>
      </c>
      <c r="U181" s="279">
        <v>-82.4058919803601</v>
      </c>
      <c r="V181" s="281" t="s">
        <v>3409</v>
      </c>
      <c r="W181" s="23"/>
    </row>
    <row r="182" s="5" customFormat="1" ht="12.75" spans="1:23">
      <c r="A182" s="258">
        <v>176</v>
      </c>
      <c r="B182" s="254"/>
      <c r="C182" s="259" t="s">
        <v>3681</v>
      </c>
      <c r="D182" s="260" t="s">
        <v>3526</v>
      </c>
      <c r="E182" s="261">
        <v>1</v>
      </c>
      <c r="F182" s="262" t="s">
        <v>1233</v>
      </c>
      <c r="G182" s="262"/>
      <c r="H182" s="263">
        <v>41820</v>
      </c>
      <c r="I182" s="273" t="s">
        <v>2506</v>
      </c>
      <c r="J182" s="261" t="s">
        <v>3428</v>
      </c>
      <c r="K182" s="271">
        <v>0.3</v>
      </c>
      <c r="L182" s="272">
        <v>59910.9</v>
      </c>
      <c r="M182" s="268"/>
      <c r="N182" s="268"/>
      <c r="O182" s="268">
        <v>59910.9</v>
      </c>
      <c r="P182" s="272">
        <v>59910.9</v>
      </c>
      <c r="Q182" s="268"/>
      <c r="R182" s="268"/>
      <c r="S182" s="268"/>
      <c r="T182" s="268">
        <v>520</v>
      </c>
      <c r="U182" s="279">
        <v>-99.132044419296</v>
      </c>
      <c r="V182" s="281" t="s">
        <v>3409</v>
      </c>
      <c r="W182" s="23"/>
    </row>
    <row r="183" s="5" customFormat="1" ht="12.75" spans="1:23">
      <c r="A183" s="258">
        <v>177</v>
      </c>
      <c r="B183" s="254"/>
      <c r="C183" s="259" t="s">
        <v>3681</v>
      </c>
      <c r="D183" s="260" t="s">
        <v>3523</v>
      </c>
      <c r="E183" s="261">
        <v>5</v>
      </c>
      <c r="F183" s="262" t="s">
        <v>1233</v>
      </c>
      <c r="G183" s="262"/>
      <c r="H183" s="263">
        <v>41820</v>
      </c>
      <c r="I183" s="270"/>
      <c r="J183" s="261" t="s">
        <v>2303</v>
      </c>
      <c r="K183" s="271"/>
      <c r="L183" s="272">
        <v>95519.04</v>
      </c>
      <c r="M183" s="268"/>
      <c r="N183" s="268"/>
      <c r="O183" s="268">
        <v>95519.04</v>
      </c>
      <c r="P183" s="272">
        <v>95519.04</v>
      </c>
      <c r="Q183" s="268"/>
      <c r="R183" s="268"/>
      <c r="S183" s="268"/>
      <c r="T183" s="268">
        <v>0</v>
      </c>
      <c r="U183" s="279">
        <v>-100</v>
      </c>
      <c r="V183" s="277" t="s">
        <v>2302</v>
      </c>
      <c r="W183" s="23"/>
    </row>
    <row r="184" s="5" customFormat="1" ht="12.75" spans="1:23">
      <c r="A184" s="258">
        <v>178</v>
      </c>
      <c r="B184" s="254"/>
      <c r="C184" s="259" t="s">
        <v>3693</v>
      </c>
      <c r="D184" s="260" t="s">
        <v>3694</v>
      </c>
      <c r="E184" s="261">
        <v>6</v>
      </c>
      <c r="F184" s="262" t="s">
        <v>1233</v>
      </c>
      <c r="G184" s="262"/>
      <c r="H184" s="263">
        <v>41820</v>
      </c>
      <c r="I184" s="270" t="s">
        <v>2506</v>
      </c>
      <c r="J184" s="261" t="s">
        <v>3428</v>
      </c>
      <c r="K184" s="271" t="s">
        <v>3695</v>
      </c>
      <c r="L184" s="272">
        <v>3530</v>
      </c>
      <c r="M184" s="268"/>
      <c r="N184" s="268"/>
      <c r="O184" s="268">
        <v>4230</v>
      </c>
      <c r="P184" s="272">
        <v>3530</v>
      </c>
      <c r="Q184" s="268"/>
      <c r="R184" s="268"/>
      <c r="S184" s="268"/>
      <c r="T184" s="268">
        <v>3060</v>
      </c>
      <c r="U184" s="279">
        <v>-27.6595744680851</v>
      </c>
      <c r="V184" s="281" t="s">
        <v>3409</v>
      </c>
      <c r="W184" s="23"/>
    </row>
    <row r="185" s="5" customFormat="1" ht="12.75" spans="1:23">
      <c r="A185" s="258">
        <v>179</v>
      </c>
      <c r="B185" s="254"/>
      <c r="C185" s="259" t="s">
        <v>3696</v>
      </c>
      <c r="D185" s="260" t="s">
        <v>3697</v>
      </c>
      <c r="E185" s="261">
        <v>1</v>
      </c>
      <c r="F185" s="262" t="s">
        <v>1233</v>
      </c>
      <c r="G185" s="262"/>
      <c r="H185" s="263">
        <v>41820</v>
      </c>
      <c r="I185" s="270" t="s">
        <v>2506</v>
      </c>
      <c r="J185" s="261" t="s">
        <v>3639</v>
      </c>
      <c r="K185" s="271" t="s">
        <v>3698</v>
      </c>
      <c r="L185" s="272">
        <v>2350</v>
      </c>
      <c r="M185" s="268"/>
      <c r="N185" s="268"/>
      <c r="O185" s="268">
        <v>2350</v>
      </c>
      <c r="P185" s="272">
        <v>2350</v>
      </c>
      <c r="Q185" s="268"/>
      <c r="R185" s="268"/>
      <c r="S185" s="268"/>
      <c r="T185" s="268">
        <v>2480</v>
      </c>
      <c r="U185" s="279">
        <v>5.53191489361702</v>
      </c>
      <c r="V185" s="281" t="s">
        <v>3409</v>
      </c>
      <c r="W185" s="23"/>
    </row>
    <row r="186" s="5" customFormat="1" ht="12.75" spans="1:23">
      <c r="A186" s="258">
        <v>180</v>
      </c>
      <c r="B186" s="254"/>
      <c r="C186" s="259" t="s">
        <v>3699</v>
      </c>
      <c r="D186" s="260" t="s">
        <v>3700</v>
      </c>
      <c r="E186" s="261">
        <v>1</v>
      </c>
      <c r="F186" s="262" t="s">
        <v>1233</v>
      </c>
      <c r="G186" s="262"/>
      <c r="H186" s="263">
        <v>41820</v>
      </c>
      <c r="I186" s="270" t="s">
        <v>2506</v>
      </c>
      <c r="J186" s="261" t="s">
        <v>3639</v>
      </c>
      <c r="K186" s="271" t="s">
        <v>3581</v>
      </c>
      <c r="L186" s="272">
        <v>5705</v>
      </c>
      <c r="M186" s="268"/>
      <c r="N186" s="268"/>
      <c r="O186" s="268">
        <v>6705</v>
      </c>
      <c r="P186" s="272">
        <v>5705</v>
      </c>
      <c r="Q186" s="268"/>
      <c r="R186" s="268"/>
      <c r="S186" s="268"/>
      <c r="T186" s="268">
        <v>1360</v>
      </c>
      <c r="U186" s="279">
        <v>-79.7166293810589</v>
      </c>
      <c r="V186" s="281" t="s">
        <v>3409</v>
      </c>
      <c r="W186" s="23"/>
    </row>
    <row r="187" s="5" customFormat="1" ht="12.75" spans="1:23">
      <c r="A187" s="258">
        <v>181</v>
      </c>
      <c r="B187" s="254"/>
      <c r="C187" s="259" t="s">
        <v>3701</v>
      </c>
      <c r="D187" s="260"/>
      <c r="E187" s="261">
        <v>1</v>
      </c>
      <c r="F187" s="262" t="s">
        <v>1233</v>
      </c>
      <c r="G187" s="262"/>
      <c r="H187" s="263">
        <v>41820</v>
      </c>
      <c r="I187" s="270" t="s">
        <v>2343</v>
      </c>
      <c r="J187" s="261" t="s">
        <v>3702</v>
      </c>
      <c r="K187" s="271">
        <v>0.03</v>
      </c>
      <c r="L187" s="272">
        <v>3337.5</v>
      </c>
      <c r="M187" s="268"/>
      <c r="N187" s="268"/>
      <c r="O187" s="268">
        <v>3487.5</v>
      </c>
      <c r="P187" s="272">
        <v>3337.5</v>
      </c>
      <c r="Q187" s="268"/>
      <c r="R187" s="268"/>
      <c r="S187" s="268"/>
      <c r="T187" s="268">
        <v>150</v>
      </c>
      <c r="U187" s="279">
        <v>-95.6989247311828</v>
      </c>
      <c r="V187" s="281" t="s">
        <v>3409</v>
      </c>
      <c r="W187" s="23"/>
    </row>
    <row r="188" s="5" customFormat="1" ht="12.75" spans="1:23">
      <c r="A188" s="258">
        <v>182</v>
      </c>
      <c r="B188" s="254"/>
      <c r="C188" s="259" t="s">
        <v>3703</v>
      </c>
      <c r="D188" s="260" t="s">
        <v>3700</v>
      </c>
      <c r="E188" s="261">
        <v>1</v>
      </c>
      <c r="F188" s="262" t="s">
        <v>1233</v>
      </c>
      <c r="G188" s="262"/>
      <c r="H188" s="263">
        <v>41820</v>
      </c>
      <c r="I188" s="270" t="s">
        <v>2343</v>
      </c>
      <c r="J188" s="261" t="s">
        <v>3428</v>
      </c>
      <c r="K188" s="271">
        <v>0.5</v>
      </c>
      <c r="L188" s="272">
        <v>69836</v>
      </c>
      <c r="M188" s="268"/>
      <c r="N188" s="268"/>
      <c r="O188" s="268">
        <v>73336</v>
      </c>
      <c r="P188" s="272">
        <v>69836</v>
      </c>
      <c r="Q188" s="268"/>
      <c r="R188" s="268"/>
      <c r="S188" s="268"/>
      <c r="T188" s="268">
        <v>3500</v>
      </c>
      <c r="U188" s="279">
        <v>-95.2274462746809</v>
      </c>
      <c r="V188" s="281" t="s">
        <v>3409</v>
      </c>
      <c r="W188" s="23"/>
    </row>
    <row r="189" s="5" customFormat="1" ht="12.75" spans="1:23">
      <c r="A189" s="258">
        <v>183</v>
      </c>
      <c r="B189" s="254"/>
      <c r="C189" s="259" t="s">
        <v>3704</v>
      </c>
      <c r="D189" s="260" t="s">
        <v>3623</v>
      </c>
      <c r="E189" s="261">
        <v>2</v>
      </c>
      <c r="F189" s="262" t="s">
        <v>1233</v>
      </c>
      <c r="G189" s="262"/>
      <c r="H189" s="263">
        <v>41820</v>
      </c>
      <c r="I189" s="270" t="s">
        <v>2343</v>
      </c>
      <c r="J189" s="261" t="s">
        <v>3428</v>
      </c>
      <c r="K189" s="271">
        <v>0.2</v>
      </c>
      <c r="L189" s="272">
        <v>6374</v>
      </c>
      <c r="M189" s="268"/>
      <c r="N189" s="268"/>
      <c r="O189" s="268">
        <v>6674</v>
      </c>
      <c r="P189" s="272">
        <v>6374</v>
      </c>
      <c r="Q189" s="268"/>
      <c r="R189" s="268"/>
      <c r="S189" s="268"/>
      <c r="T189" s="268">
        <v>340</v>
      </c>
      <c r="U189" s="279">
        <v>-94.9056038357806</v>
      </c>
      <c r="V189" s="281" t="s">
        <v>3409</v>
      </c>
      <c r="W189" s="23"/>
    </row>
    <row r="190" s="5" customFormat="1" ht="12.75" spans="1:23">
      <c r="A190" s="258">
        <v>184</v>
      </c>
      <c r="B190" s="254"/>
      <c r="C190" s="259" t="s">
        <v>3705</v>
      </c>
      <c r="D190" s="260"/>
      <c r="E190" s="261">
        <v>2</v>
      </c>
      <c r="F190" s="262" t="s">
        <v>1238</v>
      </c>
      <c r="G190" s="262"/>
      <c r="H190" s="263">
        <v>41820</v>
      </c>
      <c r="I190" s="270" t="s">
        <v>2343</v>
      </c>
      <c r="J190" s="261" t="s">
        <v>3517</v>
      </c>
      <c r="K190" s="271">
        <v>0.2</v>
      </c>
      <c r="L190" s="272">
        <v>8950</v>
      </c>
      <c r="M190" s="268"/>
      <c r="N190" s="268"/>
      <c r="O190" s="268">
        <v>9400</v>
      </c>
      <c r="P190" s="272">
        <v>8950</v>
      </c>
      <c r="Q190" s="268"/>
      <c r="R190" s="268"/>
      <c r="S190" s="268"/>
      <c r="T190" s="268">
        <v>450</v>
      </c>
      <c r="U190" s="279">
        <v>-95.2127659574468</v>
      </c>
      <c r="V190" s="281" t="s">
        <v>3409</v>
      </c>
      <c r="W190" s="23"/>
    </row>
    <row r="191" s="5" customFormat="1" ht="12.75" spans="1:23">
      <c r="A191" s="258">
        <v>185</v>
      </c>
      <c r="B191" s="254"/>
      <c r="C191" s="259" t="s">
        <v>3706</v>
      </c>
      <c r="D191" s="260" t="s">
        <v>2584</v>
      </c>
      <c r="E191" s="261">
        <v>1</v>
      </c>
      <c r="F191" s="262" t="s">
        <v>1233</v>
      </c>
      <c r="G191" s="262"/>
      <c r="H191" s="263">
        <v>41820</v>
      </c>
      <c r="I191" s="270"/>
      <c r="J191" s="261" t="s">
        <v>3428</v>
      </c>
      <c r="K191" s="271"/>
      <c r="L191" s="272">
        <v>7332</v>
      </c>
      <c r="M191" s="268"/>
      <c r="N191" s="268"/>
      <c r="O191" s="268">
        <v>19740</v>
      </c>
      <c r="P191" s="272">
        <v>7332</v>
      </c>
      <c r="Q191" s="268"/>
      <c r="R191" s="268"/>
      <c r="S191" s="268"/>
      <c r="T191" s="268">
        <v>11224</v>
      </c>
      <c r="U191" s="279">
        <v>-43.1408308004053</v>
      </c>
      <c r="V191" s="280" t="s">
        <v>3394</v>
      </c>
      <c r="W191" s="23"/>
    </row>
    <row r="192" s="5" customFormat="1" ht="12.75" spans="1:23">
      <c r="A192" s="258">
        <v>186</v>
      </c>
      <c r="B192" s="254"/>
      <c r="C192" s="259" t="s">
        <v>3707</v>
      </c>
      <c r="D192" s="260" t="s">
        <v>3674</v>
      </c>
      <c r="E192" s="261">
        <v>3</v>
      </c>
      <c r="F192" s="262" t="s">
        <v>1233</v>
      </c>
      <c r="G192" s="262"/>
      <c r="H192" s="263">
        <v>41820</v>
      </c>
      <c r="I192" s="270" t="s">
        <v>2343</v>
      </c>
      <c r="J192" s="261" t="s">
        <v>3428</v>
      </c>
      <c r="K192" s="271">
        <v>0.5</v>
      </c>
      <c r="L192" s="272">
        <v>17839.84</v>
      </c>
      <c r="M192" s="268"/>
      <c r="N192" s="268"/>
      <c r="O192" s="268">
        <v>18739.84</v>
      </c>
      <c r="P192" s="272">
        <v>17839.84</v>
      </c>
      <c r="Q192" s="268"/>
      <c r="R192" s="268"/>
      <c r="S192" s="268"/>
      <c r="T192" s="268">
        <v>900</v>
      </c>
      <c r="U192" s="279">
        <v>-95.1973976298624</v>
      </c>
      <c r="V192" s="281" t="s">
        <v>3409</v>
      </c>
      <c r="W192" s="23"/>
    </row>
    <row r="193" s="5" customFormat="1" ht="12.75" spans="1:23">
      <c r="A193" s="258">
        <v>187</v>
      </c>
      <c r="B193" s="254"/>
      <c r="C193" s="259" t="s">
        <v>3708</v>
      </c>
      <c r="D193" s="260" t="s">
        <v>3633</v>
      </c>
      <c r="E193" s="261">
        <v>1</v>
      </c>
      <c r="F193" s="262" t="s">
        <v>1233</v>
      </c>
      <c r="G193" s="262"/>
      <c r="H193" s="263">
        <v>41820</v>
      </c>
      <c r="I193" s="270" t="s">
        <v>2506</v>
      </c>
      <c r="J193" s="261" t="s">
        <v>3428</v>
      </c>
      <c r="K193" s="271" t="s">
        <v>3429</v>
      </c>
      <c r="L193" s="272">
        <v>6374</v>
      </c>
      <c r="M193" s="268"/>
      <c r="N193" s="268"/>
      <c r="O193" s="268">
        <v>6674</v>
      </c>
      <c r="P193" s="272">
        <v>6374</v>
      </c>
      <c r="Q193" s="268"/>
      <c r="R193" s="268"/>
      <c r="S193" s="268"/>
      <c r="T193" s="268">
        <v>850</v>
      </c>
      <c r="U193" s="279">
        <v>-87.2640095894516</v>
      </c>
      <c r="V193" s="281" t="s">
        <v>3409</v>
      </c>
      <c r="W193" s="23"/>
    </row>
    <row r="194" s="5" customFormat="1" ht="12.75" spans="1:23">
      <c r="A194" s="258">
        <v>188</v>
      </c>
      <c r="B194" s="254"/>
      <c r="C194" s="259" t="s">
        <v>3709</v>
      </c>
      <c r="D194" s="260"/>
      <c r="E194" s="261">
        <v>1</v>
      </c>
      <c r="F194" s="262" t="s">
        <v>1231</v>
      </c>
      <c r="G194" s="262"/>
      <c r="H194" s="263">
        <v>41820</v>
      </c>
      <c r="I194" s="270" t="s">
        <v>2343</v>
      </c>
      <c r="J194" s="261" t="s">
        <v>3710</v>
      </c>
      <c r="K194" s="271">
        <v>0.15</v>
      </c>
      <c r="L194" s="272">
        <v>3140</v>
      </c>
      <c r="M194" s="268"/>
      <c r="N194" s="268"/>
      <c r="O194" s="268">
        <v>3290</v>
      </c>
      <c r="P194" s="272">
        <v>3140</v>
      </c>
      <c r="Q194" s="268"/>
      <c r="R194" s="268"/>
      <c r="S194" s="268"/>
      <c r="T194" s="268">
        <v>260</v>
      </c>
      <c r="U194" s="279">
        <v>-92.09726443769</v>
      </c>
      <c r="V194" s="281" t="s">
        <v>3409</v>
      </c>
      <c r="W194" s="23"/>
    </row>
    <row r="195" s="5" customFormat="1" ht="12.75" spans="1:23">
      <c r="A195" s="258">
        <v>189</v>
      </c>
      <c r="B195" s="254"/>
      <c r="C195" s="259" t="s">
        <v>3711</v>
      </c>
      <c r="D195" s="260" t="s">
        <v>3712</v>
      </c>
      <c r="E195" s="261">
        <v>1</v>
      </c>
      <c r="F195" s="262" t="s">
        <v>1231</v>
      </c>
      <c r="G195" s="262"/>
      <c r="H195" s="263">
        <v>41851</v>
      </c>
      <c r="I195" s="270" t="s">
        <v>2343</v>
      </c>
      <c r="J195" s="261" t="s">
        <v>3269</v>
      </c>
      <c r="K195" s="271">
        <v>1.5</v>
      </c>
      <c r="L195" s="272">
        <v>16120</v>
      </c>
      <c r="M195" s="268"/>
      <c r="N195" s="268"/>
      <c r="O195" s="268">
        <v>16920</v>
      </c>
      <c r="P195" s="272">
        <v>16120</v>
      </c>
      <c r="Q195" s="268"/>
      <c r="R195" s="268"/>
      <c r="S195" s="268"/>
      <c r="T195" s="268">
        <v>2580</v>
      </c>
      <c r="U195" s="279">
        <v>-84.7517730496454</v>
      </c>
      <c r="V195" s="281" t="s">
        <v>3409</v>
      </c>
      <c r="W195" s="23"/>
    </row>
    <row r="196" s="5" customFormat="1" ht="12.75" spans="1:23">
      <c r="A196" s="258">
        <v>190</v>
      </c>
      <c r="B196" s="254"/>
      <c r="C196" s="259" t="s">
        <v>3427</v>
      </c>
      <c r="D196" s="260" t="s">
        <v>3713</v>
      </c>
      <c r="E196" s="261">
        <v>1</v>
      </c>
      <c r="F196" s="262" t="s">
        <v>1233</v>
      </c>
      <c r="G196" s="262"/>
      <c r="H196" s="263">
        <v>41851</v>
      </c>
      <c r="I196" s="270" t="s">
        <v>2506</v>
      </c>
      <c r="J196" s="261" t="s">
        <v>3508</v>
      </c>
      <c r="K196" s="271" t="s">
        <v>3429</v>
      </c>
      <c r="L196" s="272">
        <v>6186.3</v>
      </c>
      <c r="M196" s="268"/>
      <c r="N196" s="268"/>
      <c r="O196" s="268">
        <v>6486.3</v>
      </c>
      <c r="P196" s="272">
        <v>6186.3</v>
      </c>
      <c r="Q196" s="268"/>
      <c r="R196" s="268"/>
      <c r="S196" s="268"/>
      <c r="T196" s="268">
        <v>850</v>
      </c>
      <c r="U196" s="279">
        <v>-86.8954565777099</v>
      </c>
      <c r="V196" s="281" t="s">
        <v>3409</v>
      </c>
      <c r="W196" s="23"/>
    </row>
    <row r="197" s="5" customFormat="1" ht="12.75" spans="1:23">
      <c r="A197" s="258">
        <v>191</v>
      </c>
      <c r="B197" s="254"/>
      <c r="C197" s="259" t="s">
        <v>3714</v>
      </c>
      <c r="D197" s="260" t="s">
        <v>3515</v>
      </c>
      <c r="E197" s="261">
        <v>1</v>
      </c>
      <c r="F197" s="262" t="s">
        <v>1233</v>
      </c>
      <c r="G197" s="262"/>
      <c r="H197" s="263">
        <v>41851</v>
      </c>
      <c r="I197" s="270" t="s">
        <v>2343</v>
      </c>
      <c r="J197" s="261" t="s">
        <v>3508</v>
      </c>
      <c r="K197" s="271">
        <v>0.2</v>
      </c>
      <c r="L197" s="272">
        <v>15400</v>
      </c>
      <c r="M197" s="268"/>
      <c r="N197" s="268"/>
      <c r="O197" s="268">
        <v>16200</v>
      </c>
      <c r="P197" s="272">
        <v>15400</v>
      </c>
      <c r="Q197" s="268"/>
      <c r="R197" s="268"/>
      <c r="S197" s="268"/>
      <c r="T197" s="268">
        <v>800</v>
      </c>
      <c r="U197" s="279">
        <v>-95.0617283950617</v>
      </c>
      <c r="V197" s="281" t="s">
        <v>3409</v>
      </c>
      <c r="W197" s="23"/>
    </row>
    <row r="198" s="5" customFormat="1" ht="12.75" spans="1:23">
      <c r="A198" s="258">
        <v>192</v>
      </c>
      <c r="B198" s="254"/>
      <c r="C198" s="259" t="s">
        <v>3715</v>
      </c>
      <c r="D198" s="260"/>
      <c r="E198" s="261">
        <v>2</v>
      </c>
      <c r="F198" s="262" t="s">
        <v>1233</v>
      </c>
      <c r="G198" s="262"/>
      <c r="H198" s="263">
        <v>41851</v>
      </c>
      <c r="I198" s="270" t="s">
        <v>2343</v>
      </c>
      <c r="J198" s="261" t="s">
        <v>3716</v>
      </c>
      <c r="K198" s="271">
        <v>0.01</v>
      </c>
      <c r="L198" s="272">
        <v>10480</v>
      </c>
      <c r="M198" s="268"/>
      <c r="N198" s="268"/>
      <c r="O198" s="268">
        <v>10980</v>
      </c>
      <c r="P198" s="272">
        <v>10480</v>
      </c>
      <c r="Q198" s="268"/>
      <c r="R198" s="268"/>
      <c r="S198" s="268"/>
      <c r="T198" s="268">
        <v>500</v>
      </c>
      <c r="U198" s="279">
        <v>-95.4462659380692</v>
      </c>
      <c r="V198" s="281" t="s">
        <v>3409</v>
      </c>
      <c r="W198" s="23"/>
    </row>
    <row r="199" s="5" customFormat="1" ht="12.75" spans="1:23">
      <c r="A199" s="258">
        <v>193</v>
      </c>
      <c r="B199" s="254"/>
      <c r="C199" s="259" t="s">
        <v>3717</v>
      </c>
      <c r="D199" s="260" t="s">
        <v>3526</v>
      </c>
      <c r="E199" s="261">
        <v>2</v>
      </c>
      <c r="F199" s="262" t="s">
        <v>1233</v>
      </c>
      <c r="G199" s="262"/>
      <c r="H199" s="263">
        <v>41851</v>
      </c>
      <c r="I199" s="270"/>
      <c r="J199" s="261" t="s">
        <v>2303</v>
      </c>
      <c r="K199" s="271"/>
      <c r="L199" s="272">
        <v>10658.64</v>
      </c>
      <c r="M199" s="268"/>
      <c r="N199" s="268"/>
      <c r="O199" s="268">
        <v>10658.64</v>
      </c>
      <c r="P199" s="272">
        <v>10658.64</v>
      </c>
      <c r="Q199" s="268"/>
      <c r="R199" s="268"/>
      <c r="S199" s="268"/>
      <c r="T199" s="268">
        <v>0</v>
      </c>
      <c r="U199" s="279">
        <v>-100</v>
      </c>
      <c r="V199" s="277" t="s">
        <v>2302</v>
      </c>
      <c r="W199" s="23"/>
    </row>
    <row r="200" s="5" customFormat="1" ht="12.75" spans="1:23">
      <c r="A200" s="258">
        <v>194</v>
      </c>
      <c r="B200" s="254"/>
      <c r="C200" s="259" t="s">
        <v>3718</v>
      </c>
      <c r="D200" s="260" t="s">
        <v>3719</v>
      </c>
      <c r="E200" s="261">
        <v>2</v>
      </c>
      <c r="F200" s="262" t="s">
        <v>1233</v>
      </c>
      <c r="G200" s="262"/>
      <c r="H200" s="263">
        <v>41851</v>
      </c>
      <c r="I200" s="270"/>
      <c r="J200" s="261" t="s">
        <v>2303</v>
      </c>
      <c r="K200" s="271"/>
      <c r="L200" s="272">
        <v>15134</v>
      </c>
      <c r="M200" s="268"/>
      <c r="N200" s="268"/>
      <c r="O200" s="268">
        <v>15134</v>
      </c>
      <c r="P200" s="272">
        <v>15134</v>
      </c>
      <c r="Q200" s="268"/>
      <c r="R200" s="268"/>
      <c r="S200" s="268"/>
      <c r="T200" s="268">
        <v>0</v>
      </c>
      <c r="U200" s="279">
        <v>-100</v>
      </c>
      <c r="V200" s="277" t="s">
        <v>2302</v>
      </c>
      <c r="W200" s="23"/>
    </row>
    <row r="201" s="5" customFormat="1" ht="12.75" spans="1:23">
      <c r="A201" s="258">
        <v>195</v>
      </c>
      <c r="B201" s="254"/>
      <c r="C201" s="259" t="s">
        <v>3720</v>
      </c>
      <c r="D201" s="260" t="s">
        <v>3719</v>
      </c>
      <c r="E201" s="261">
        <v>7</v>
      </c>
      <c r="F201" s="262" t="s">
        <v>1233</v>
      </c>
      <c r="G201" s="262"/>
      <c r="H201" s="263">
        <v>41882</v>
      </c>
      <c r="I201" s="270"/>
      <c r="J201" s="261" t="s">
        <v>2303</v>
      </c>
      <c r="K201" s="271"/>
      <c r="L201" s="272">
        <v>6486</v>
      </c>
      <c r="M201" s="268"/>
      <c r="N201" s="268"/>
      <c r="O201" s="268">
        <v>6486</v>
      </c>
      <c r="P201" s="272">
        <v>6486</v>
      </c>
      <c r="Q201" s="268"/>
      <c r="R201" s="268"/>
      <c r="S201" s="268"/>
      <c r="T201" s="268">
        <v>0</v>
      </c>
      <c r="U201" s="279">
        <v>-100</v>
      </c>
      <c r="V201" s="277" t="s">
        <v>2302</v>
      </c>
      <c r="W201" s="23"/>
    </row>
    <row r="202" s="5" customFormat="1" ht="12.75" spans="1:23">
      <c r="A202" s="258">
        <v>196</v>
      </c>
      <c r="B202" s="254"/>
      <c r="C202" s="259" t="s">
        <v>3721</v>
      </c>
      <c r="D202" s="260"/>
      <c r="E202" s="261">
        <v>3</v>
      </c>
      <c r="F202" s="262" t="s">
        <v>1233</v>
      </c>
      <c r="G202" s="262"/>
      <c r="H202" s="263">
        <v>41882</v>
      </c>
      <c r="I202" s="270" t="s">
        <v>2343</v>
      </c>
      <c r="J202" s="261" t="s">
        <v>3428</v>
      </c>
      <c r="K202" s="271">
        <v>0.5</v>
      </c>
      <c r="L202" s="272">
        <v>28340</v>
      </c>
      <c r="M202" s="268"/>
      <c r="N202" s="268"/>
      <c r="O202" s="268">
        <v>33840</v>
      </c>
      <c r="P202" s="272">
        <v>28340</v>
      </c>
      <c r="Q202" s="268"/>
      <c r="R202" s="268"/>
      <c r="S202" s="268"/>
      <c r="T202" s="268">
        <v>5500</v>
      </c>
      <c r="U202" s="279">
        <v>-83.7470449172577</v>
      </c>
      <c r="V202" s="281" t="s">
        <v>3409</v>
      </c>
      <c r="W202" s="23"/>
    </row>
    <row r="203" s="5" customFormat="1" ht="12.75" spans="1:23">
      <c r="A203" s="258">
        <v>197</v>
      </c>
      <c r="B203" s="254"/>
      <c r="C203" s="259" t="s">
        <v>3722</v>
      </c>
      <c r="D203" s="260" t="s">
        <v>3526</v>
      </c>
      <c r="E203" s="261">
        <v>2</v>
      </c>
      <c r="F203" s="262" t="s">
        <v>1233</v>
      </c>
      <c r="G203" s="262"/>
      <c r="H203" s="263" t="s">
        <v>3723</v>
      </c>
      <c r="I203" s="270" t="s">
        <v>2343</v>
      </c>
      <c r="J203" s="261" t="s">
        <v>3428</v>
      </c>
      <c r="K203" s="271">
        <v>0.8</v>
      </c>
      <c r="L203" s="272">
        <v>146100</v>
      </c>
      <c r="M203" s="268"/>
      <c r="N203" s="268"/>
      <c r="O203" s="268">
        <v>155100</v>
      </c>
      <c r="P203" s="272">
        <v>146100</v>
      </c>
      <c r="Q203" s="268"/>
      <c r="R203" s="268"/>
      <c r="S203" s="268"/>
      <c r="T203" s="268">
        <v>9000</v>
      </c>
      <c r="U203" s="279">
        <v>-94.1972920696325</v>
      </c>
      <c r="V203" s="281" t="s">
        <v>3409</v>
      </c>
      <c r="W203" s="23"/>
    </row>
    <row r="204" s="5" customFormat="1" ht="12.75" spans="1:23">
      <c r="A204" s="258">
        <v>198</v>
      </c>
      <c r="B204" s="254"/>
      <c r="C204" s="259" t="s">
        <v>3724</v>
      </c>
      <c r="D204" s="260" t="s">
        <v>3725</v>
      </c>
      <c r="E204" s="261">
        <v>5</v>
      </c>
      <c r="F204" s="262" t="s">
        <v>1233</v>
      </c>
      <c r="G204" s="262"/>
      <c r="H204" s="263">
        <v>41883</v>
      </c>
      <c r="I204" s="270" t="s">
        <v>2506</v>
      </c>
      <c r="J204" s="261" t="s">
        <v>3428</v>
      </c>
      <c r="K204" s="271" t="s">
        <v>3581</v>
      </c>
      <c r="L204" s="272">
        <v>10686</v>
      </c>
      <c r="M204" s="268"/>
      <c r="N204" s="268"/>
      <c r="O204" s="268">
        <v>11186</v>
      </c>
      <c r="P204" s="272">
        <v>10686</v>
      </c>
      <c r="Q204" s="268"/>
      <c r="R204" s="268"/>
      <c r="S204" s="268"/>
      <c r="T204" s="268">
        <v>1360</v>
      </c>
      <c r="U204" s="279">
        <v>-87.8419452887538</v>
      </c>
      <c r="V204" s="281" t="s">
        <v>3409</v>
      </c>
      <c r="W204" s="23"/>
    </row>
    <row r="205" s="5" customFormat="1" ht="12.75" spans="1:23">
      <c r="A205" s="258">
        <v>199</v>
      </c>
      <c r="B205" s="254"/>
      <c r="C205" s="259" t="s">
        <v>3726</v>
      </c>
      <c r="D205" s="260"/>
      <c r="E205" s="261">
        <v>1</v>
      </c>
      <c r="F205" s="262" t="s">
        <v>1233</v>
      </c>
      <c r="G205" s="262"/>
      <c r="H205" s="263" t="s">
        <v>3723</v>
      </c>
      <c r="I205" s="270" t="s">
        <v>2343</v>
      </c>
      <c r="J205" s="261" t="s">
        <v>3428</v>
      </c>
      <c r="K205" s="271">
        <v>0.4</v>
      </c>
      <c r="L205" s="272">
        <v>24355</v>
      </c>
      <c r="M205" s="268"/>
      <c r="N205" s="268"/>
      <c r="O205" s="268">
        <v>25555</v>
      </c>
      <c r="P205" s="272">
        <v>24355</v>
      </c>
      <c r="Q205" s="268"/>
      <c r="R205" s="268"/>
      <c r="S205" s="268"/>
      <c r="T205" s="268">
        <v>1200</v>
      </c>
      <c r="U205" s="279">
        <v>-95.3042457444727</v>
      </c>
      <c r="V205" s="281" t="s">
        <v>3409</v>
      </c>
      <c r="W205" s="23"/>
    </row>
    <row r="206" s="5" customFormat="1" ht="12.75" spans="1:23">
      <c r="A206" s="258">
        <v>200</v>
      </c>
      <c r="B206" s="254"/>
      <c r="C206" s="259" t="s">
        <v>3727</v>
      </c>
      <c r="D206" s="260" t="s">
        <v>3728</v>
      </c>
      <c r="E206" s="261">
        <v>1</v>
      </c>
      <c r="F206" s="262" t="s">
        <v>1233</v>
      </c>
      <c r="G206" s="262"/>
      <c r="H206" s="263" t="s">
        <v>3723</v>
      </c>
      <c r="I206" s="270" t="s">
        <v>2343</v>
      </c>
      <c r="J206" s="261" t="s">
        <v>3274</v>
      </c>
      <c r="K206" s="271">
        <v>0.8</v>
      </c>
      <c r="L206" s="272">
        <v>83220</v>
      </c>
      <c r="M206" s="268"/>
      <c r="N206" s="268"/>
      <c r="O206" s="268">
        <v>87220</v>
      </c>
      <c r="P206" s="272">
        <v>83220</v>
      </c>
      <c r="Q206" s="268"/>
      <c r="R206" s="268"/>
      <c r="S206" s="268"/>
      <c r="T206" s="268">
        <v>4000</v>
      </c>
      <c r="U206" s="279">
        <v>-95.4138958954368</v>
      </c>
      <c r="V206" s="281" t="s">
        <v>3409</v>
      </c>
      <c r="W206" s="23"/>
    </row>
    <row r="207" s="5" customFormat="1" ht="12.75" spans="1:23">
      <c r="A207" s="258">
        <v>201</v>
      </c>
      <c r="B207" s="254"/>
      <c r="C207" s="259" t="s">
        <v>2941</v>
      </c>
      <c r="D207" s="260" t="s">
        <v>3729</v>
      </c>
      <c r="E207" s="261">
        <v>1</v>
      </c>
      <c r="F207" s="262" t="s">
        <v>1233</v>
      </c>
      <c r="G207" s="262"/>
      <c r="H207" s="263" t="s">
        <v>3723</v>
      </c>
      <c r="I207" s="270" t="s">
        <v>2343</v>
      </c>
      <c r="J207" s="261" t="s">
        <v>3428</v>
      </c>
      <c r="K207" s="271">
        <v>0.5</v>
      </c>
      <c r="L207" s="272">
        <v>132200</v>
      </c>
      <c r="M207" s="268"/>
      <c r="N207" s="268"/>
      <c r="O207" s="268">
        <v>142200</v>
      </c>
      <c r="P207" s="272">
        <v>132200</v>
      </c>
      <c r="Q207" s="268"/>
      <c r="R207" s="268"/>
      <c r="S207" s="268"/>
      <c r="T207" s="268">
        <v>10000</v>
      </c>
      <c r="U207" s="279">
        <v>-92.9676511954993</v>
      </c>
      <c r="V207" s="281" t="s">
        <v>3409</v>
      </c>
      <c r="W207" s="23"/>
    </row>
    <row r="208" s="5" customFormat="1" ht="12.75" spans="1:23">
      <c r="A208" s="258">
        <v>202</v>
      </c>
      <c r="B208" s="254"/>
      <c r="C208" s="259" t="s">
        <v>2941</v>
      </c>
      <c r="D208" s="260" t="s">
        <v>3730</v>
      </c>
      <c r="E208" s="261">
        <v>1</v>
      </c>
      <c r="F208" s="262" t="s">
        <v>1233</v>
      </c>
      <c r="G208" s="262"/>
      <c r="H208" s="263" t="s">
        <v>3723</v>
      </c>
      <c r="I208" s="270" t="s">
        <v>2343</v>
      </c>
      <c r="J208" s="261" t="s">
        <v>3428</v>
      </c>
      <c r="K208" s="271">
        <v>1.2</v>
      </c>
      <c r="L208" s="272">
        <v>368000</v>
      </c>
      <c r="M208" s="268"/>
      <c r="N208" s="268"/>
      <c r="O208" s="268">
        <v>378000</v>
      </c>
      <c r="P208" s="272">
        <v>368000</v>
      </c>
      <c r="Q208" s="268"/>
      <c r="R208" s="268"/>
      <c r="S208" s="268"/>
      <c r="T208" s="268">
        <v>10000</v>
      </c>
      <c r="U208" s="279">
        <v>-97.3544973544974</v>
      </c>
      <c r="V208" s="281" t="s">
        <v>3409</v>
      </c>
      <c r="W208" s="23"/>
    </row>
    <row r="209" s="5" customFormat="1" ht="12.75" spans="1:23">
      <c r="A209" s="258">
        <v>203</v>
      </c>
      <c r="B209" s="254"/>
      <c r="C209" s="259" t="s">
        <v>3731</v>
      </c>
      <c r="D209" s="260" t="s">
        <v>3732</v>
      </c>
      <c r="E209" s="261">
        <v>1</v>
      </c>
      <c r="F209" s="262" t="s">
        <v>1233</v>
      </c>
      <c r="G209" s="262"/>
      <c r="H209" s="263" t="s">
        <v>3723</v>
      </c>
      <c r="I209" s="270" t="s">
        <v>2506</v>
      </c>
      <c r="J209" s="261" t="s">
        <v>3508</v>
      </c>
      <c r="K209" s="271" t="s">
        <v>3733</v>
      </c>
      <c r="L209" s="272">
        <v>4561.99</v>
      </c>
      <c r="M209" s="268"/>
      <c r="N209" s="268"/>
      <c r="O209" s="268">
        <v>5061.99</v>
      </c>
      <c r="P209" s="272">
        <v>4561.99</v>
      </c>
      <c r="Q209" s="268"/>
      <c r="R209" s="268"/>
      <c r="S209" s="268"/>
      <c r="T209" s="268">
        <v>720</v>
      </c>
      <c r="U209" s="279">
        <v>-85.7763448762246</v>
      </c>
      <c r="V209" s="281" t="s">
        <v>3409</v>
      </c>
      <c r="W209" s="23"/>
    </row>
    <row r="210" s="5" customFormat="1" ht="12.75" spans="1:23">
      <c r="A210" s="258">
        <v>204</v>
      </c>
      <c r="B210" s="254"/>
      <c r="C210" s="259" t="s">
        <v>3734</v>
      </c>
      <c r="D210" s="260" t="s">
        <v>3700</v>
      </c>
      <c r="E210" s="261">
        <v>1</v>
      </c>
      <c r="F210" s="262" t="s">
        <v>1233</v>
      </c>
      <c r="G210" s="262"/>
      <c r="H210" s="263" t="s">
        <v>3723</v>
      </c>
      <c r="I210" s="270" t="s">
        <v>2506</v>
      </c>
      <c r="J210" s="261" t="s">
        <v>3508</v>
      </c>
      <c r="K210" s="271" t="s">
        <v>3581</v>
      </c>
      <c r="L210" s="272">
        <v>13219.36</v>
      </c>
      <c r="M210" s="268"/>
      <c r="N210" s="268"/>
      <c r="O210" s="268">
        <v>13719.36</v>
      </c>
      <c r="P210" s="272">
        <v>13219.36</v>
      </c>
      <c r="Q210" s="268"/>
      <c r="R210" s="268"/>
      <c r="S210" s="268"/>
      <c r="T210" s="268">
        <v>1360</v>
      </c>
      <c r="U210" s="279">
        <v>-90.0870011429105</v>
      </c>
      <c r="V210" s="281" t="s">
        <v>3409</v>
      </c>
      <c r="W210" s="23"/>
    </row>
    <row r="211" s="5" customFormat="1" ht="12.75" spans="1:23">
      <c r="A211" s="258">
        <v>205</v>
      </c>
      <c r="B211" s="254"/>
      <c r="C211" s="259" t="s">
        <v>3735</v>
      </c>
      <c r="D211" s="260" t="s">
        <v>3533</v>
      </c>
      <c r="E211" s="261">
        <v>2</v>
      </c>
      <c r="F211" s="262" t="s">
        <v>1233</v>
      </c>
      <c r="G211" s="262"/>
      <c r="H211" s="263">
        <v>41943</v>
      </c>
      <c r="I211" s="270" t="s">
        <v>2506</v>
      </c>
      <c r="J211" s="261" t="s">
        <v>3508</v>
      </c>
      <c r="K211" s="271" t="s">
        <v>3736</v>
      </c>
      <c r="L211" s="272">
        <v>5153.3</v>
      </c>
      <c r="M211" s="268"/>
      <c r="N211" s="268"/>
      <c r="O211" s="268">
        <v>5403.3</v>
      </c>
      <c r="P211" s="272">
        <v>5153.3</v>
      </c>
      <c r="Q211" s="268"/>
      <c r="R211" s="268"/>
      <c r="S211" s="268"/>
      <c r="T211" s="268">
        <v>1190</v>
      </c>
      <c r="U211" s="279">
        <v>-77.9764218162974</v>
      </c>
      <c r="V211" s="281" t="s">
        <v>3409</v>
      </c>
      <c r="W211" s="23"/>
    </row>
    <row r="212" s="5" customFormat="1" ht="12.75" spans="1:23">
      <c r="A212" s="258">
        <v>206</v>
      </c>
      <c r="B212" s="254"/>
      <c r="C212" s="259" t="s">
        <v>3737</v>
      </c>
      <c r="D212" s="260" t="s">
        <v>3507</v>
      </c>
      <c r="E212" s="261">
        <v>1</v>
      </c>
      <c r="F212" s="262" t="s">
        <v>1233</v>
      </c>
      <c r="G212" s="262"/>
      <c r="H212" s="263">
        <v>41943</v>
      </c>
      <c r="I212" s="270" t="s">
        <v>2506</v>
      </c>
      <c r="J212" s="261" t="s">
        <v>3508</v>
      </c>
      <c r="K212" s="271" t="s">
        <v>3429</v>
      </c>
      <c r="L212" s="272">
        <v>3473.28</v>
      </c>
      <c r="M212" s="268"/>
      <c r="N212" s="268"/>
      <c r="O212" s="268">
        <v>3623.28</v>
      </c>
      <c r="P212" s="272">
        <v>3473.28</v>
      </c>
      <c r="Q212" s="268"/>
      <c r="R212" s="268"/>
      <c r="S212" s="268"/>
      <c r="T212" s="268">
        <v>850</v>
      </c>
      <c r="U212" s="279">
        <v>-76.5405930538076</v>
      </c>
      <c r="V212" s="281" t="s">
        <v>3409</v>
      </c>
      <c r="W212" s="23"/>
    </row>
    <row r="213" s="5" customFormat="1" ht="12.75" spans="1:23">
      <c r="A213" s="258">
        <v>207</v>
      </c>
      <c r="B213" s="254"/>
      <c r="C213" s="259" t="s">
        <v>3699</v>
      </c>
      <c r="D213" s="260" t="s">
        <v>3738</v>
      </c>
      <c r="E213" s="261">
        <v>1</v>
      </c>
      <c r="F213" s="262" t="s">
        <v>1233</v>
      </c>
      <c r="G213" s="262"/>
      <c r="H213" s="263">
        <v>41943</v>
      </c>
      <c r="I213" s="270" t="s">
        <v>2506</v>
      </c>
      <c r="J213" s="261" t="s">
        <v>3508</v>
      </c>
      <c r="K213" s="271" t="s">
        <v>3739</v>
      </c>
      <c r="L213" s="272">
        <v>2892.25</v>
      </c>
      <c r="M213" s="268"/>
      <c r="N213" s="268"/>
      <c r="O213" s="268">
        <v>3092.25</v>
      </c>
      <c r="P213" s="272">
        <v>2892.25</v>
      </c>
      <c r="Q213" s="268"/>
      <c r="R213" s="268"/>
      <c r="S213" s="268"/>
      <c r="T213" s="268">
        <v>3460</v>
      </c>
      <c r="U213" s="279">
        <v>11.8926348128385</v>
      </c>
      <c r="V213" s="281" t="s">
        <v>3409</v>
      </c>
      <c r="W213" s="23"/>
    </row>
    <row r="214" s="5" customFormat="1" ht="12.75" spans="1:23">
      <c r="A214" s="258">
        <v>208</v>
      </c>
      <c r="B214" s="254"/>
      <c r="C214" s="259" t="s">
        <v>3740</v>
      </c>
      <c r="D214" s="260" t="s">
        <v>3700</v>
      </c>
      <c r="E214" s="261">
        <v>1</v>
      </c>
      <c r="F214" s="262" t="s">
        <v>1233</v>
      </c>
      <c r="G214" s="262"/>
      <c r="H214" s="263">
        <v>41943</v>
      </c>
      <c r="I214" s="270" t="s">
        <v>2506</v>
      </c>
      <c r="J214" s="261" t="s">
        <v>3508</v>
      </c>
      <c r="K214" s="271" t="s">
        <v>3581</v>
      </c>
      <c r="L214" s="272">
        <v>6633.44</v>
      </c>
      <c r="M214" s="268"/>
      <c r="N214" s="268"/>
      <c r="O214" s="268">
        <v>6933.44</v>
      </c>
      <c r="P214" s="272">
        <v>6633.44</v>
      </c>
      <c r="Q214" s="268"/>
      <c r="R214" s="268"/>
      <c r="S214" s="268"/>
      <c r="T214" s="268">
        <v>1360</v>
      </c>
      <c r="U214" s="279">
        <v>-80.3849171551207</v>
      </c>
      <c r="V214" s="281" t="s">
        <v>3409</v>
      </c>
      <c r="W214" s="23"/>
    </row>
    <row r="215" s="5" customFormat="1" ht="12.75" spans="1:23">
      <c r="A215" s="258">
        <v>209</v>
      </c>
      <c r="B215" s="254"/>
      <c r="C215" s="259" t="s">
        <v>3741</v>
      </c>
      <c r="D215" s="260"/>
      <c r="E215" s="261">
        <v>1</v>
      </c>
      <c r="F215" s="262" t="s">
        <v>1233</v>
      </c>
      <c r="G215" s="262"/>
      <c r="H215" s="263">
        <v>41943</v>
      </c>
      <c r="I215" s="270" t="s">
        <v>2343</v>
      </c>
      <c r="J215" s="261" t="s">
        <v>3428</v>
      </c>
      <c r="K215" s="271">
        <v>0.2</v>
      </c>
      <c r="L215" s="272">
        <v>8060</v>
      </c>
      <c r="M215" s="268"/>
      <c r="N215" s="268"/>
      <c r="O215" s="268">
        <v>8460</v>
      </c>
      <c r="P215" s="272">
        <v>8060</v>
      </c>
      <c r="Q215" s="268"/>
      <c r="R215" s="268"/>
      <c r="S215" s="268"/>
      <c r="T215" s="268">
        <v>400</v>
      </c>
      <c r="U215" s="279">
        <v>-95.2718676122931</v>
      </c>
      <c r="V215" s="281" t="s">
        <v>3409</v>
      </c>
      <c r="W215" s="23"/>
    </row>
    <row r="216" s="5" customFormat="1" ht="12.75" spans="1:23">
      <c r="A216" s="258">
        <v>210</v>
      </c>
      <c r="B216" s="254"/>
      <c r="C216" s="259" t="s">
        <v>3742</v>
      </c>
      <c r="D216" s="260"/>
      <c r="E216" s="261">
        <v>1</v>
      </c>
      <c r="F216" s="262" t="s">
        <v>1233</v>
      </c>
      <c r="G216" s="262"/>
      <c r="H216" s="263">
        <v>41943</v>
      </c>
      <c r="I216" s="270" t="s">
        <v>2343</v>
      </c>
      <c r="J216" s="261" t="s">
        <v>3517</v>
      </c>
      <c r="K216" s="271">
        <v>0.2</v>
      </c>
      <c r="L216" s="272">
        <v>8950</v>
      </c>
      <c r="M216" s="268"/>
      <c r="N216" s="268"/>
      <c r="O216" s="268">
        <v>9400</v>
      </c>
      <c r="P216" s="272">
        <v>8950</v>
      </c>
      <c r="Q216" s="268"/>
      <c r="R216" s="268"/>
      <c r="S216" s="268"/>
      <c r="T216" s="268">
        <v>450</v>
      </c>
      <c r="U216" s="279">
        <v>-95.2127659574468</v>
      </c>
      <c r="V216" s="281" t="s">
        <v>3409</v>
      </c>
      <c r="W216" s="23"/>
    </row>
    <row r="217" s="5" customFormat="1" ht="12.75" spans="1:23">
      <c r="A217" s="258">
        <v>211</v>
      </c>
      <c r="B217" s="254"/>
      <c r="C217" s="259" t="s">
        <v>3743</v>
      </c>
      <c r="D217" s="260"/>
      <c r="E217" s="261">
        <v>1</v>
      </c>
      <c r="F217" s="262" t="s">
        <v>1233</v>
      </c>
      <c r="G217" s="262"/>
      <c r="H217" s="263">
        <v>41943</v>
      </c>
      <c r="I217" s="270" t="s">
        <v>2343</v>
      </c>
      <c r="J217" s="261" t="s">
        <v>3428</v>
      </c>
      <c r="K217" s="271">
        <v>0.15</v>
      </c>
      <c r="L217" s="272">
        <v>4030</v>
      </c>
      <c r="M217" s="268"/>
      <c r="N217" s="268"/>
      <c r="O217" s="268">
        <v>4230</v>
      </c>
      <c r="P217" s="272">
        <v>4030</v>
      </c>
      <c r="Q217" s="268"/>
      <c r="R217" s="268"/>
      <c r="S217" s="268"/>
      <c r="T217" s="268">
        <v>260</v>
      </c>
      <c r="U217" s="279">
        <v>-93.8534278959811</v>
      </c>
      <c r="V217" s="281" t="s">
        <v>3409</v>
      </c>
      <c r="W217" s="23"/>
    </row>
    <row r="218" s="5" customFormat="1" ht="12.75" spans="1:23">
      <c r="A218" s="258">
        <v>212</v>
      </c>
      <c r="B218" s="254"/>
      <c r="C218" s="259" t="s">
        <v>3744</v>
      </c>
      <c r="D218" s="260"/>
      <c r="E218" s="261">
        <v>1</v>
      </c>
      <c r="F218" s="262" t="s">
        <v>1233</v>
      </c>
      <c r="G218" s="262"/>
      <c r="H218" s="263">
        <v>41943</v>
      </c>
      <c r="I218" s="270"/>
      <c r="J218" s="261" t="s">
        <v>2303</v>
      </c>
      <c r="K218" s="271"/>
      <c r="L218" s="272">
        <v>3440.4</v>
      </c>
      <c r="M218" s="268"/>
      <c r="N218" s="268"/>
      <c r="O218" s="268">
        <v>3440.4</v>
      </c>
      <c r="P218" s="272">
        <v>3440.4</v>
      </c>
      <c r="Q218" s="268"/>
      <c r="R218" s="268"/>
      <c r="S218" s="268"/>
      <c r="T218" s="268">
        <v>0</v>
      </c>
      <c r="U218" s="279">
        <v>-100</v>
      </c>
      <c r="V218" s="277" t="s">
        <v>2302</v>
      </c>
      <c r="W218" s="23"/>
    </row>
    <row r="219" s="5" customFormat="1" ht="12.75" spans="1:23">
      <c r="A219" s="258">
        <v>213</v>
      </c>
      <c r="B219" s="254"/>
      <c r="C219" s="259" t="s">
        <v>3745</v>
      </c>
      <c r="D219" s="260" t="s">
        <v>3523</v>
      </c>
      <c r="E219" s="261">
        <v>1</v>
      </c>
      <c r="F219" s="262" t="s">
        <v>1233</v>
      </c>
      <c r="G219" s="262"/>
      <c r="H219" s="263">
        <v>41943</v>
      </c>
      <c r="I219" s="270"/>
      <c r="J219" s="261" t="s">
        <v>2303</v>
      </c>
      <c r="K219" s="271"/>
      <c r="L219" s="272">
        <v>11505.6</v>
      </c>
      <c r="M219" s="268"/>
      <c r="N219" s="268"/>
      <c r="O219" s="268">
        <v>11505.6</v>
      </c>
      <c r="P219" s="272">
        <v>11505.6</v>
      </c>
      <c r="Q219" s="268"/>
      <c r="R219" s="268"/>
      <c r="S219" s="268"/>
      <c r="T219" s="268">
        <v>0</v>
      </c>
      <c r="U219" s="279">
        <v>-100</v>
      </c>
      <c r="V219" s="277" t="s">
        <v>2302</v>
      </c>
      <c r="W219" s="23"/>
    </row>
    <row r="220" s="5" customFormat="1" ht="12.75" spans="1:23">
      <c r="A220" s="258">
        <v>214</v>
      </c>
      <c r="B220" s="254"/>
      <c r="C220" s="259" t="s">
        <v>3746</v>
      </c>
      <c r="D220" s="260"/>
      <c r="E220" s="261">
        <v>2</v>
      </c>
      <c r="F220" s="262" t="s">
        <v>1233</v>
      </c>
      <c r="G220" s="262"/>
      <c r="H220" s="263">
        <v>41759</v>
      </c>
      <c r="I220" s="270" t="s">
        <v>2343</v>
      </c>
      <c r="J220" s="261" t="s">
        <v>3747</v>
      </c>
      <c r="K220" s="271">
        <v>0.1</v>
      </c>
      <c r="L220" s="272">
        <v>5390</v>
      </c>
      <c r="M220" s="268"/>
      <c r="N220" s="268"/>
      <c r="O220" s="268">
        <v>5640</v>
      </c>
      <c r="P220" s="272">
        <v>5390</v>
      </c>
      <c r="Q220" s="268"/>
      <c r="R220" s="268"/>
      <c r="S220" s="268"/>
      <c r="T220" s="268">
        <v>250</v>
      </c>
      <c r="U220" s="279">
        <v>-95.5673758865248</v>
      </c>
      <c r="V220" s="281" t="s">
        <v>3409</v>
      </c>
      <c r="W220" s="23"/>
    </row>
    <row r="221" s="5" customFormat="1" ht="12.75" spans="1:23">
      <c r="A221" s="258">
        <v>215</v>
      </c>
      <c r="B221" s="254"/>
      <c r="C221" s="259" t="s">
        <v>3748</v>
      </c>
      <c r="D221" s="260"/>
      <c r="E221" s="261">
        <v>2</v>
      </c>
      <c r="F221" s="262" t="s">
        <v>1233</v>
      </c>
      <c r="G221" s="262"/>
      <c r="H221" s="263">
        <v>41759</v>
      </c>
      <c r="I221" s="270" t="s">
        <v>2343</v>
      </c>
      <c r="J221" s="261" t="s">
        <v>3639</v>
      </c>
      <c r="K221" s="271">
        <v>0.1</v>
      </c>
      <c r="L221" s="272">
        <v>5240</v>
      </c>
      <c r="M221" s="268"/>
      <c r="N221" s="268"/>
      <c r="O221" s="268">
        <v>5490</v>
      </c>
      <c r="P221" s="272">
        <v>5240</v>
      </c>
      <c r="Q221" s="268"/>
      <c r="R221" s="268"/>
      <c r="S221" s="268"/>
      <c r="T221" s="268">
        <v>250</v>
      </c>
      <c r="U221" s="279">
        <v>-95.4462659380692</v>
      </c>
      <c r="V221" s="281" t="s">
        <v>3409</v>
      </c>
      <c r="W221" s="23"/>
    </row>
    <row r="222" s="5" customFormat="1" ht="12.75" spans="1:23">
      <c r="A222" s="258">
        <v>216</v>
      </c>
      <c r="B222" s="254"/>
      <c r="C222" s="259" t="s">
        <v>3749</v>
      </c>
      <c r="D222" s="260"/>
      <c r="E222" s="261">
        <v>1</v>
      </c>
      <c r="F222" s="262" t="s">
        <v>1233</v>
      </c>
      <c r="G222" s="262"/>
      <c r="H222" s="263">
        <v>41781</v>
      </c>
      <c r="I222" s="270" t="s">
        <v>2343</v>
      </c>
      <c r="J222" s="261" t="s">
        <v>3639</v>
      </c>
      <c r="K222" s="271">
        <v>0.1</v>
      </c>
      <c r="L222" s="272">
        <v>6522</v>
      </c>
      <c r="M222" s="268"/>
      <c r="N222" s="268"/>
      <c r="O222" s="268">
        <v>6822</v>
      </c>
      <c r="P222" s="272">
        <v>6522</v>
      </c>
      <c r="Q222" s="268"/>
      <c r="R222" s="268"/>
      <c r="S222" s="268"/>
      <c r="T222" s="268">
        <v>300</v>
      </c>
      <c r="U222" s="279">
        <v>-95.6024626209323</v>
      </c>
      <c r="V222" s="281" t="s">
        <v>3409</v>
      </c>
      <c r="W222" s="23"/>
    </row>
    <row r="223" s="5" customFormat="1" ht="12.75" spans="1:23">
      <c r="A223" s="258">
        <v>217</v>
      </c>
      <c r="B223" s="254"/>
      <c r="C223" s="259" t="s">
        <v>3750</v>
      </c>
      <c r="D223" s="260" t="s">
        <v>3515</v>
      </c>
      <c r="E223" s="261">
        <v>1</v>
      </c>
      <c r="F223" s="262" t="s">
        <v>1233</v>
      </c>
      <c r="G223" s="262"/>
      <c r="H223" s="263">
        <v>41759</v>
      </c>
      <c r="I223" s="270"/>
      <c r="J223" s="261" t="s">
        <v>2303</v>
      </c>
      <c r="K223" s="271"/>
      <c r="L223" s="272">
        <v>8100</v>
      </c>
      <c r="M223" s="268"/>
      <c r="N223" s="268"/>
      <c r="O223" s="268">
        <v>8100</v>
      </c>
      <c r="P223" s="272">
        <v>8100</v>
      </c>
      <c r="Q223" s="268"/>
      <c r="R223" s="268"/>
      <c r="S223" s="268"/>
      <c r="T223" s="268">
        <v>0</v>
      </c>
      <c r="U223" s="279">
        <v>-100</v>
      </c>
      <c r="V223" s="277" t="s">
        <v>2302</v>
      </c>
      <c r="W223" s="23"/>
    </row>
    <row r="224" s="5" customFormat="1" ht="12.75" spans="1:23">
      <c r="A224" s="258">
        <v>218</v>
      </c>
      <c r="B224" s="254"/>
      <c r="C224" s="259" t="s">
        <v>3751</v>
      </c>
      <c r="D224" s="260" t="s">
        <v>3523</v>
      </c>
      <c r="E224" s="261">
        <v>1</v>
      </c>
      <c r="F224" s="262" t="s">
        <v>1233</v>
      </c>
      <c r="G224" s="262"/>
      <c r="H224" s="263">
        <v>41759</v>
      </c>
      <c r="I224" s="270"/>
      <c r="J224" s="261" t="s">
        <v>2303</v>
      </c>
      <c r="K224" s="271"/>
      <c r="L224" s="272">
        <v>5752.8</v>
      </c>
      <c r="M224" s="268"/>
      <c r="N224" s="268"/>
      <c r="O224" s="268">
        <v>5752.8</v>
      </c>
      <c r="P224" s="272">
        <v>5752.8</v>
      </c>
      <c r="Q224" s="268"/>
      <c r="R224" s="268"/>
      <c r="S224" s="268"/>
      <c r="T224" s="268">
        <v>0</v>
      </c>
      <c r="U224" s="279">
        <v>-100</v>
      </c>
      <c r="V224" s="277" t="s">
        <v>2302</v>
      </c>
      <c r="W224" s="23"/>
    </row>
    <row r="225" s="5" customFormat="1" ht="12.75" spans="1:23">
      <c r="A225" s="258">
        <v>219</v>
      </c>
      <c r="B225" s="254"/>
      <c r="C225" s="259" t="s">
        <v>3752</v>
      </c>
      <c r="D225" s="260" t="s">
        <v>3753</v>
      </c>
      <c r="E225" s="261">
        <v>1</v>
      </c>
      <c r="F225" s="262" t="s">
        <v>1233</v>
      </c>
      <c r="G225" s="262"/>
      <c r="H225" s="263">
        <v>41759</v>
      </c>
      <c r="I225" s="270" t="s">
        <v>2343</v>
      </c>
      <c r="J225" s="261" t="s">
        <v>3428</v>
      </c>
      <c r="K225" s="271">
        <v>0.1</v>
      </c>
      <c r="L225" s="272">
        <v>2915</v>
      </c>
      <c r="M225" s="268"/>
      <c r="N225" s="268"/>
      <c r="O225" s="268">
        <v>3115</v>
      </c>
      <c r="P225" s="272">
        <v>2915</v>
      </c>
      <c r="Q225" s="268"/>
      <c r="R225" s="268"/>
      <c r="S225" s="268"/>
      <c r="T225" s="268">
        <v>200</v>
      </c>
      <c r="U225" s="279">
        <v>-93.5794542536116</v>
      </c>
      <c r="V225" s="281" t="s">
        <v>3409</v>
      </c>
      <c r="W225" s="23"/>
    </row>
    <row r="226" s="5" customFormat="1" ht="12.75" spans="1:23">
      <c r="A226" s="258">
        <v>220</v>
      </c>
      <c r="B226" s="254"/>
      <c r="C226" s="259" t="s">
        <v>3754</v>
      </c>
      <c r="D226" s="260"/>
      <c r="E226" s="261">
        <v>1</v>
      </c>
      <c r="F226" s="262" t="s">
        <v>1233</v>
      </c>
      <c r="G226" s="262"/>
      <c r="H226" s="263">
        <v>41759</v>
      </c>
      <c r="I226" s="270" t="s">
        <v>2343</v>
      </c>
      <c r="J226" s="261" t="s">
        <v>3639</v>
      </c>
      <c r="K226" s="271">
        <v>0.5</v>
      </c>
      <c r="L226" s="272">
        <v>6396</v>
      </c>
      <c r="M226" s="268"/>
      <c r="N226" s="268"/>
      <c r="O226" s="268">
        <v>6696</v>
      </c>
      <c r="P226" s="272">
        <v>6396</v>
      </c>
      <c r="Q226" s="268"/>
      <c r="R226" s="268"/>
      <c r="S226" s="268"/>
      <c r="T226" s="268">
        <v>860</v>
      </c>
      <c r="U226" s="279">
        <v>-87.1565113500597</v>
      </c>
      <c r="V226" s="281" t="s">
        <v>3409</v>
      </c>
      <c r="W226" s="23"/>
    </row>
    <row r="227" s="5" customFormat="1" ht="12.75" spans="1:23">
      <c r="A227" s="258">
        <v>221</v>
      </c>
      <c r="B227" s="254"/>
      <c r="C227" s="259" t="s">
        <v>3755</v>
      </c>
      <c r="D227" s="260"/>
      <c r="E227" s="261">
        <v>2</v>
      </c>
      <c r="F227" s="262" t="s">
        <v>1233</v>
      </c>
      <c r="G227" s="262"/>
      <c r="H227" s="263">
        <v>41759</v>
      </c>
      <c r="I227" s="270"/>
      <c r="J227" s="261" t="s">
        <v>2303</v>
      </c>
      <c r="K227" s="271"/>
      <c r="L227" s="272">
        <v>3255</v>
      </c>
      <c r="M227" s="268"/>
      <c r="N227" s="268"/>
      <c r="O227" s="268">
        <v>3255</v>
      </c>
      <c r="P227" s="272">
        <v>3255</v>
      </c>
      <c r="Q227" s="268"/>
      <c r="R227" s="268"/>
      <c r="S227" s="268"/>
      <c r="T227" s="268">
        <v>0</v>
      </c>
      <c r="U227" s="279">
        <v>-100</v>
      </c>
      <c r="V227" s="277" t="s">
        <v>2302</v>
      </c>
      <c r="W227" s="23"/>
    </row>
    <row r="228" s="5" customFormat="1" ht="12.75" spans="1:23">
      <c r="A228" s="258">
        <v>222</v>
      </c>
      <c r="B228" s="254"/>
      <c r="C228" s="259" t="s">
        <v>3756</v>
      </c>
      <c r="D228" s="260" t="s">
        <v>3533</v>
      </c>
      <c r="E228" s="261">
        <v>1</v>
      </c>
      <c r="F228" s="262" t="s">
        <v>1233</v>
      </c>
      <c r="G228" s="262"/>
      <c r="H228" s="263">
        <v>41759</v>
      </c>
      <c r="I228" s="270"/>
      <c r="J228" s="261" t="s">
        <v>2303</v>
      </c>
      <c r="K228" s="271"/>
      <c r="L228" s="272">
        <v>6702.51</v>
      </c>
      <c r="M228" s="268"/>
      <c r="N228" s="268"/>
      <c r="O228" s="268">
        <v>6702.51</v>
      </c>
      <c r="P228" s="272">
        <v>6702.51</v>
      </c>
      <c r="Q228" s="268"/>
      <c r="R228" s="268"/>
      <c r="S228" s="268"/>
      <c r="T228" s="268">
        <v>0</v>
      </c>
      <c r="U228" s="279">
        <v>-100</v>
      </c>
      <c r="V228" s="277" t="s">
        <v>2302</v>
      </c>
      <c r="W228" s="23"/>
    </row>
    <row r="229" s="5" customFormat="1" ht="12.75" spans="1:23">
      <c r="A229" s="258">
        <v>223</v>
      </c>
      <c r="B229" s="254"/>
      <c r="C229" s="259" t="s">
        <v>3757</v>
      </c>
      <c r="D229" s="260" t="s">
        <v>3507</v>
      </c>
      <c r="E229" s="261">
        <v>1</v>
      </c>
      <c r="F229" s="262" t="s">
        <v>1233</v>
      </c>
      <c r="G229" s="262"/>
      <c r="H229" s="263">
        <v>41131</v>
      </c>
      <c r="I229" s="270" t="s">
        <v>2506</v>
      </c>
      <c r="J229" s="261" t="s">
        <v>3758</v>
      </c>
      <c r="K229" s="271" t="s">
        <v>3429</v>
      </c>
      <c r="L229" s="272">
        <v>2652.8</v>
      </c>
      <c r="M229" s="268"/>
      <c r="N229" s="268"/>
      <c r="O229" s="268">
        <v>2752.8</v>
      </c>
      <c r="P229" s="272">
        <v>2652.8</v>
      </c>
      <c r="Q229" s="268"/>
      <c r="R229" s="268"/>
      <c r="S229" s="268"/>
      <c r="T229" s="268">
        <v>850</v>
      </c>
      <c r="U229" s="279">
        <v>-69.1223481546062</v>
      </c>
      <c r="V229" s="281" t="s">
        <v>3409</v>
      </c>
      <c r="W229" s="23"/>
    </row>
    <row r="230" s="5" customFormat="1" ht="12.75" spans="1:23">
      <c r="A230" s="258">
        <v>224</v>
      </c>
      <c r="B230" s="254"/>
      <c r="C230" s="259" t="s">
        <v>3759</v>
      </c>
      <c r="D230" s="260"/>
      <c r="E230" s="261">
        <v>2</v>
      </c>
      <c r="F230" s="262" t="s">
        <v>1233</v>
      </c>
      <c r="G230" s="262"/>
      <c r="H230" s="263">
        <v>41791</v>
      </c>
      <c r="I230" s="270" t="s">
        <v>2343</v>
      </c>
      <c r="J230" s="261" t="s">
        <v>3760</v>
      </c>
      <c r="K230" s="271">
        <v>0.8</v>
      </c>
      <c r="L230" s="272">
        <v>47534</v>
      </c>
      <c r="M230" s="268"/>
      <c r="N230" s="268"/>
      <c r="O230" s="268">
        <v>50034</v>
      </c>
      <c r="P230" s="272">
        <v>47534</v>
      </c>
      <c r="Q230" s="268"/>
      <c r="R230" s="268"/>
      <c r="S230" s="268"/>
      <c r="T230" s="268">
        <v>2500</v>
      </c>
      <c r="U230" s="279">
        <v>-95.0033976895711</v>
      </c>
      <c r="V230" s="281" t="s">
        <v>3409</v>
      </c>
      <c r="W230" s="23"/>
    </row>
    <row r="231" s="5" customFormat="1" ht="12.75" spans="1:23">
      <c r="A231" s="258">
        <v>225</v>
      </c>
      <c r="B231" s="254"/>
      <c r="C231" s="259" t="s">
        <v>3761</v>
      </c>
      <c r="D231" s="260"/>
      <c r="E231" s="261">
        <v>2</v>
      </c>
      <c r="F231" s="262" t="s">
        <v>1233</v>
      </c>
      <c r="G231" s="262"/>
      <c r="H231" s="263">
        <v>41791</v>
      </c>
      <c r="I231" s="270" t="s">
        <v>2343</v>
      </c>
      <c r="J231" s="261" t="s">
        <v>3428</v>
      </c>
      <c r="K231" s="271">
        <v>0.4</v>
      </c>
      <c r="L231" s="272">
        <v>3985</v>
      </c>
      <c r="M231" s="268"/>
      <c r="N231" s="268"/>
      <c r="O231" s="268">
        <v>4185</v>
      </c>
      <c r="P231" s="272">
        <v>3985</v>
      </c>
      <c r="Q231" s="268"/>
      <c r="R231" s="268"/>
      <c r="S231" s="268"/>
      <c r="T231" s="268">
        <v>690</v>
      </c>
      <c r="U231" s="279">
        <v>-83.5125448028674</v>
      </c>
      <c r="V231" s="281" t="s">
        <v>3409</v>
      </c>
      <c r="W231" s="23"/>
    </row>
    <row r="232" s="5" customFormat="1" ht="12.75" spans="1:23">
      <c r="A232" s="258">
        <v>226</v>
      </c>
      <c r="B232" s="254"/>
      <c r="C232" s="259" t="s">
        <v>3762</v>
      </c>
      <c r="D232" s="260"/>
      <c r="E232" s="261">
        <v>1</v>
      </c>
      <c r="F232" s="262" t="s">
        <v>1238</v>
      </c>
      <c r="G232" s="262"/>
      <c r="H232" s="263">
        <v>41791</v>
      </c>
      <c r="I232" s="270" t="s">
        <v>2343</v>
      </c>
      <c r="J232" s="261" t="s">
        <v>2861</v>
      </c>
      <c r="K232" s="271">
        <v>0.1</v>
      </c>
      <c r="L232" s="272">
        <v>40840</v>
      </c>
      <c r="M232" s="268"/>
      <c r="N232" s="268"/>
      <c r="O232" s="268">
        <v>42840</v>
      </c>
      <c r="P232" s="272">
        <v>40840</v>
      </c>
      <c r="Q232" s="268"/>
      <c r="R232" s="268"/>
      <c r="S232" s="268"/>
      <c r="T232" s="268">
        <v>2000</v>
      </c>
      <c r="U232" s="279">
        <v>-95.3314659197012</v>
      </c>
      <c r="V232" s="281" t="s">
        <v>3409</v>
      </c>
      <c r="W232" s="23"/>
    </row>
    <row r="233" s="5" customFormat="1" ht="12.75" spans="1:23">
      <c r="A233" s="258">
        <v>227</v>
      </c>
      <c r="B233" s="254"/>
      <c r="C233" s="259" t="s">
        <v>3659</v>
      </c>
      <c r="D233" s="260" t="s">
        <v>3663</v>
      </c>
      <c r="E233" s="261">
        <v>3</v>
      </c>
      <c r="F233" s="262" t="s">
        <v>1233</v>
      </c>
      <c r="G233" s="262"/>
      <c r="H233" s="263">
        <v>41131</v>
      </c>
      <c r="I233" s="270" t="s">
        <v>2343</v>
      </c>
      <c r="J233" s="261" t="s">
        <v>3639</v>
      </c>
      <c r="K233" s="271">
        <v>0.25</v>
      </c>
      <c r="L233" s="272">
        <v>16350</v>
      </c>
      <c r="M233" s="268"/>
      <c r="N233" s="268"/>
      <c r="O233" s="268">
        <v>17850</v>
      </c>
      <c r="P233" s="272">
        <v>16350</v>
      </c>
      <c r="Q233" s="268"/>
      <c r="R233" s="268"/>
      <c r="S233" s="268"/>
      <c r="T233" s="268">
        <v>1500</v>
      </c>
      <c r="U233" s="279">
        <v>-91.5966386554622</v>
      </c>
      <c r="V233" s="281" t="s">
        <v>3409</v>
      </c>
      <c r="W233" s="23"/>
    </row>
    <row r="234" s="5" customFormat="1" ht="12.75" spans="1:23">
      <c r="A234" s="258">
        <v>228</v>
      </c>
      <c r="B234" s="254"/>
      <c r="C234" s="259" t="s">
        <v>3659</v>
      </c>
      <c r="D234" s="260" t="s">
        <v>3526</v>
      </c>
      <c r="E234" s="261">
        <v>7</v>
      </c>
      <c r="F234" s="262" t="s">
        <v>1233</v>
      </c>
      <c r="G234" s="262"/>
      <c r="H234" s="263">
        <v>41131</v>
      </c>
      <c r="I234" s="270" t="s">
        <v>2343</v>
      </c>
      <c r="J234" s="261" t="s">
        <v>3639</v>
      </c>
      <c r="K234" s="271">
        <v>0.3</v>
      </c>
      <c r="L234" s="272">
        <v>7680</v>
      </c>
      <c r="M234" s="268"/>
      <c r="N234" s="268"/>
      <c r="O234" s="268">
        <v>9180</v>
      </c>
      <c r="P234" s="272">
        <v>7680</v>
      </c>
      <c r="Q234" s="268"/>
      <c r="R234" s="268"/>
      <c r="S234" s="268"/>
      <c r="T234" s="268">
        <v>1500</v>
      </c>
      <c r="U234" s="279">
        <v>-83.6601307189542</v>
      </c>
      <c r="V234" s="281" t="s">
        <v>3409</v>
      </c>
      <c r="W234" s="23"/>
    </row>
    <row r="235" s="5" customFormat="1" ht="12.75" spans="1:23">
      <c r="A235" s="258">
        <v>229</v>
      </c>
      <c r="B235" s="254"/>
      <c r="C235" s="259" t="s">
        <v>3693</v>
      </c>
      <c r="D235" s="260" t="s">
        <v>3763</v>
      </c>
      <c r="E235" s="261">
        <v>1</v>
      </c>
      <c r="F235" s="262" t="s">
        <v>1233</v>
      </c>
      <c r="G235" s="262"/>
      <c r="H235" s="263">
        <v>39617</v>
      </c>
      <c r="I235" s="270"/>
      <c r="J235" s="261" t="s">
        <v>2303</v>
      </c>
      <c r="K235" s="271"/>
      <c r="L235" s="272">
        <v>2760</v>
      </c>
      <c r="M235" s="268"/>
      <c r="N235" s="268"/>
      <c r="O235" s="268">
        <v>2760</v>
      </c>
      <c r="P235" s="272">
        <v>2760</v>
      </c>
      <c r="Q235" s="268"/>
      <c r="R235" s="268"/>
      <c r="S235" s="268"/>
      <c r="T235" s="268">
        <v>0</v>
      </c>
      <c r="U235" s="279">
        <v>-100</v>
      </c>
      <c r="V235" s="277" t="s">
        <v>2302</v>
      </c>
      <c r="W235" s="23"/>
    </row>
    <row r="236" s="5" customFormat="1" ht="12.75" spans="1:23">
      <c r="A236" s="258">
        <v>230</v>
      </c>
      <c r="B236" s="254"/>
      <c r="C236" s="259" t="s">
        <v>2824</v>
      </c>
      <c r="D236" s="260"/>
      <c r="E236" s="261">
        <v>13</v>
      </c>
      <c r="F236" s="262" t="s">
        <v>1233</v>
      </c>
      <c r="G236" s="262"/>
      <c r="H236" s="263">
        <v>40765</v>
      </c>
      <c r="I236" s="270" t="s">
        <v>2334</v>
      </c>
      <c r="J236" s="261" t="s">
        <v>2820</v>
      </c>
      <c r="K236" s="271">
        <v>0.015</v>
      </c>
      <c r="L236" s="272">
        <v>40200.01</v>
      </c>
      <c r="M236" s="268"/>
      <c r="N236" s="268"/>
      <c r="O236" s="268">
        <v>42200.01</v>
      </c>
      <c r="P236" s="272">
        <v>40200.01</v>
      </c>
      <c r="Q236" s="268"/>
      <c r="R236" s="268"/>
      <c r="S236" s="268"/>
      <c r="T236" s="268">
        <v>2000</v>
      </c>
      <c r="U236" s="279">
        <v>-95.2606646301743</v>
      </c>
      <c r="V236" s="281" t="s">
        <v>3409</v>
      </c>
      <c r="W236" s="23"/>
    </row>
    <row r="237" s="5" customFormat="1" ht="12.75" spans="1:23">
      <c r="A237" s="258">
        <v>231</v>
      </c>
      <c r="B237" s="254"/>
      <c r="C237" s="259" t="s">
        <v>3447</v>
      </c>
      <c r="D237" s="260"/>
      <c r="E237" s="261">
        <v>1</v>
      </c>
      <c r="F237" s="262" t="s">
        <v>1233</v>
      </c>
      <c r="G237" s="262"/>
      <c r="H237" s="263">
        <v>39617</v>
      </c>
      <c r="I237" s="270"/>
      <c r="J237" s="261" t="s">
        <v>2303</v>
      </c>
      <c r="K237" s="271"/>
      <c r="L237" s="272">
        <v>9999</v>
      </c>
      <c r="M237" s="268"/>
      <c r="N237" s="268"/>
      <c r="O237" s="268">
        <v>9999</v>
      </c>
      <c r="P237" s="272">
        <v>9999</v>
      </c>
      <c r="Q237" s="268"/>
      <c r="R237" s="268"/>
      <c r="S237" s="268"/>
      <c r="T237" s="268">
        <v>0</v>
      </c>
      <c r="U237" s="279">
        <v>-100</v>
      </c>
      <c r="V237" s="277" t="s">
        <v>2302</v>
      </c>
      <c r="W237" s="23"/>
    </row>
    <row r="238" s="5" customFormat="1" ht="12.75" spans="1:23">
      <c r="A238" s="258">
        <v>232</v>
      </c>
      <c r="B238" s="254"/>
      <c r="C238" s="259" t="s">
        <v>3693</v>
      </c>
      <c r="D238" s="260"/>
      <c r="E238" s="261">
        <v>1</v>
      </c>
      <c r="F238" s="262" t="s">
        <v>1233</v>
      </c>
      <c r="G238" s="262"/>
      <c r="H238" s="263">
        <v>39617</v>
      </c>
      <c r="I238" s="270"/>
      <c r="J238" s="261" t="s">
        <v>2303</v>
      </c>
      <c r="K238" s="271"/>
      <c r="L238" s="272">
        <v>2723.4</v>
      </c>
      <c r="M238" s="268"/>
      <c r="N238" s="268"/>
      <c r="O238" s="268">
        <v>2723.4</v>
      </c>
      <c r="P238" s="272">
        <v>2723.4</v>
      </c>
      <c r="Q238" s="268"/>
      <c r="R238" s="268"/>
      <c r="S238" s="268"/>
      <c r="T238" s="268">
        <v>0</v>
      </c>
      <c r="U238" s="279">
        <v>-100</v>
      </c>
      <c r="V238" s="277" t="s">
        <v>2302</v>
      </c>
      <c r="W238" s="23"/>
    </row>
    <row r="239" s="5" customFormat="1" ht="12.75" spans="1:23">
      <c r="A239" s="258">
        <v>233</v>
      </c>
      <c r="B239" s="254"/>
      <c r="C239" s="259" t="s">
        <v>3693</v>
      </c>
      <c r="D239" s="260" t="s">
        <v>3764</v>
      </c>
      <c r="E239" s="261">
        <v>1</v>
      </c>
      <c r="F239" s="262" t="s">
        <v>1233</v>
      </c>
      <c r="G239" s="262"/>
      <c r="H239" s="263">
        <v>39617</v>
      </c>
      <c r="I239" s="270"/>
      <c r="J239" s="261" t="s">
        <v>2303</v>
      </c>
      <c r="K239" s="271"/>
      <c r="L239" s="272">
        <v>3300</v>
      </c>
      <c r="M239" s="268"/>
      <c r="N239" s="268"/>
      <c r="O239" s="268">
        <v>3300</v>
      </c>
      <c r="P239" s="272">
        <v>3300</v>
      </c>
      <c r="Q239" s="268"/>
      <c r="R239" s="268"/>
      <c r="S239" s="268"/>
      <c r="T239" s="268">
        <v>0</v>
      </c>
      <c r="U239" s="279">
        <v>-100</v>
      </c>
      <c r="V239" s="277" t="s">
        <v>2302</v>
      </c>
      <c r="W239" s="23"/>
    </row>
    <row r="240" s="5" customFormat="1" ht="12.75" spans="1:23">
      <c r="A240" s="258">
        <v>234</v>
      </c>
      <c r="B240" s="254"/>
      <c r="C240" s="259" t="s">
        <v>3765</v>
      </c>
      <c r="D240" s="260" t="s">
        <v>3766</v>
      </c>
      <c r="E240" s="261">
        <v>2</v>
      </c>
      <c r="F240" s="262" t="s">
        <v>1233</v>
      </c>
      <c r="G240" s="262"/>
      <c r="H240" s="263">
        <v>41806</v>
      </c>
      <c r="I240" s="270"/>
      <c r="J240" s="282" t="s">
        <v>3428</v>
      </c>
      <c r="K240" s="271"/>
      <c r="L240" s="272">
        <v>101514.14</v>
      </c>
      <c r="M240" s="268"/>
      <c r="N240" s="268"/>
      <c r="O240" s="268">
        <v>265899.14</v>
      </c>
      <c r="P240" s="272">
        <v>101514.14</v>
      </c>
      <c r="Q240" s="268"/>
      <c r="R240" s="268"/>
      <c r="S240" s="268"/>
      <c r="T240" s="268">
        <v>150365</v>
      </c>
      <c r="U240" s="279">
        <v>-43.4503624193745</v>
      </c>
      <c r="V240" s="280" t="s">
        <v>3394</v>
      </c>
      <c r="W240" s="23"/>
    </row>
    <row r="241" s="5" customFormat="1" ht="12.75" spans="1:23">
      <c r="A241" s="258">
        <v>235</v>
      </c>
      <c r="B241" s="254"/>
      <c r="C241" s="259" t="s">
        <v>3767</v>
      </c>
      <c r="D241" s="260" t="s">
        <v>3768</v>
      </c>
      <c r="E241" s="261">
        <v>2</v>
      </c>
      <c r="F241" s="262" t="s">
        <v>1233</v>
      </c>
      <c r="G241" s="262"/>
      <c r="H241" s="263">
        <v>41806</v>
      </c>
      <c r="I241" s="270"/>
      <c r="J241" s="282" t="s">
        <v>3428</v>
      </c>
      <c r="K241" s="271"/>
      <c r="L241" s="272">
        <v>44589.23</v>
      </c>
      <c r="M241" s="268"/>
      <c r="N241" s="268"/>
      <c r="O241" s="268">
        <v>116869.23</v>
      </c>
      <c r="P241" s="272">
        <v>44589.23</v>
      </c>
      <c r="Q241" s="268"/>
      <c r="R241" s="268"/>
      <c r="S241" s="268"/>
      <c r="T241" s="268">
        <v>66124</v>
      </c>
      <c r="U241" s="279">
        <v>-43.4205222366914</v>
      </c>
      <c r="V241" s="280" t="s">
        <v>3394</v>
      </c>
      <c r="W241" s="23"/>
    </row>
    <row r="242" s="5" customFormat="1" ht="12.75" spans="1:23">
      <c r="A242" s="258">
        <v>236</v>
      </c>
      <c r="B242" s="254"/>
      <c r="C242" s="259" t="s">
        <v>3769</v>
      </c>
      <c r="D242" s="260" t="s">
        <v>3770</v>
      </c>
      <c r="E242" s="261">
        <v>2</v>
      </c>
      <c r="F242" s="262" t="s">
        <v>1233</v>
      </c>
      <c r="G242" s="262"/>
      <c r="H242" s="263">
        <v>41806</v>
      </c>
      <c r="I242" s="270"/>
      <c r="J242" s="282" t="s">
        <v>3428</v>
      </c>
      <c r="K242" s="271"/>
      <c r="L242" s="272">
        <v>124678.33</v>
      </c>
      <c r="M242" s="268"/>
      <c r="N242" s="268"/>
      <c r="O242" s="268">
        <v>326633.33</v>
      </c>
      <c r="P242" s="272">
        <v>124678.33</v>
      </c>
      <c r="Q242" s="268"/>
      <c r="R242" s="268"/>
      <c r="S242" s="268"/>
      <c r="T242" s="268">
        <v>184708</v>
      </c>
      <c r="U242" s="279">
        <v>-43.450963807031</v>
      </c>
      <c r="V242" s="280" t="s">
        <v>3394</v>
      </c>
      <c r="W242" s="23"/>
    </row>
    <row r="243" s="5" customFormat="1" ht="12.75" spans="1:23">
      <c r="A243" s="258">
        <v>237</v>
      </c>
      <c r="B243" s="254"/>
      <c r="C243" s="259" t="s">
        <v>3771</v>
      </c>
      <c r="D243" s="260" t="s">
        <v>3772</v>
      </c>
      <c r="E243" s="261">
        <v>1</v>
      </c>
      <c r="F243" s="262" t="s">
        <v>1233</v>
      </c>
      <c r="G243" s="262"/>
      <c r="H243" s="263">
        <v>41806</v>
      </c>
      <c r="I243" s="270"/>
      <c r="J243" s="261" t="s">
        <v>3773</v>
      </c>
      <c r="K243" s="271"/>
      <c r="L243" s="272">
        <v>133.62</v>
      </c>
      <c r="M243" s="268"/>
      <c r="N243" s="268"/>
      <c r="O243" s="268">
        <v>393.62</v>
      </c>
      <c r="P243" s="272">
        <v>133.62</v>
      </c>
      <c r="Q243" s="268"/>
      <c r="R243" s="268"/>
      <c r="S243" s="268"/>
      <c r="T243" s="268">
        <v>244</v>
      </c>
      <c r="U243" s="279">
        <v>-38.0112799146385</v>
      </c>
      <c r="V243" s="280" t="s">
        <v>3394</v>
      </c>
      <c r="W243" s="23"/>
    </row>
    <row r="244" s="5" customFormat="1" ht="12.75" spans="1:23">
      <c r="A244" s="258">
        <v>238</v>
      </c>
      <c r="B244" s="254"/>
      <c r="C244" s="259" t="s">
        <v>3774</v>
      </c>
      <c r="D244" s="260" t="s">
        <v>3775</v>
      </c>
      <c r="E244" s="261">
        <v>1</v>
      </c>
      <c r="F244" s="262" t="s">
        <v>1233</v>
      </c>
      <c r="G244" s="262"/>
      <c r="H244" s="263">
        <v>41807</v>
      </c>
      <c r="I244" s="270" t="s">
        <v>2343</v>
      </c>
      <c r="J244" s="261" t="s">
        <v>3773</v>
      </c>
      <c r="K244" s="271">
        <v>0.02</v>
      </c>
      <c r="L244" s="272">
        <v>6238.46</v>
      </c>
      <c r="M244" s="268"/>
      <c r="N244" s="268"/>
      <c r="O244" s="268">
        <v>6538.46</v>
      </c>
      <c r="P244" s="272">
        <v>6238.46</v>
      </c>
      <c r="Q244" s="268"/>
      <c r="R244" s="268"/>
      <c r="S244" s="268"/>
      <c r="T244" s="268">
        <v>300</v>
      </c>
      <c r="U244" s="279">
        <v>-95.4117636262973</v>
      </c>
      <c r="V244" s="281" t="s">
        <v>3409</v>
      </c>
      <c r="W244" s="23"/>
    </row>
    <row r="245" s="5" customFormat="1" ht="12.75" spans="1:23">
      <c r="A245" s="258">
        <v>239</v>
      </c>
      <c r="B245" s="254"/>
      <c r="C245" s="259" t="s">
        <v>2706</v>
      </c>
      <c r="D245" s="260" t="s">
        <v>2707</v>
      </c>
      <c r="E245" s="261">
        <v>1</v>
      </c>
      <c r="F245" s="262" t="s">
        <v>1233</v>
      </c>
      <c r="G245" s="262"/>
      <c r="H245" s="263">
        <v>41807</v>
      </c>
      <c r="I245" s="270"/>
      <c r="J245" s="261" t="s">
        <v>3398</v>
      </c>
      <c r="K245" s="271"/>
      <c r="L245" s="272">
        <v>2592.14</v>
      </c>
      <c r="M245" s="268"/>
      <c r="N245" s="268"/>
      <c r="O245" s="268">
        <v>6752.14</v>
      </c>
      <c r="P245" s="272">
        <v>2592.14</v>
      </c>
      <c r="Q245" s="268"/>
      <c r="R245" s="268"/>
      <c r="S245" s="268"/>
      <c r="T245" s="268">
        <v>3843</v>
      </c>
      <c r="U245" s="279">
        <v>-43.0847109212783</v>
      </c>
      <c r="V245" s="280" t="s">
        <v>3394</v>
      </c>
      <c r="W245" s="23"/>
    </row>
    <row r="246" s="5" customFormat="1" ht="12.75" spans="1:23">
      <c r="A246" s="258">
        <v>240</v>
      </c>
      <c r="B246" s="254"/>
      <c r="C246" s="259" t="s">
        <v>2706</v>
      </c>
      <c r="D246" s="260" t="s">
        <v>2707</v>
      </c>
      <c r="E246" s="261">
        <v>1</v>
      </c>
      <c r="F246" s="262" t="s">
        <v>1233</v>
      </c>
      <c r="G246" s="262"/>
      <c r="H246" s="263">
        <v>41807</v>
      </c>
      <c r="I246" s="270"/>
      <c r="J246" s="261" t="s">
        <v>3398</v>
      </c>
      <c r="K246" s="271"/>
      <c r="L246" s="272">
        <v>2592.14</v>
      </c>
      <c r="M246" s="268"/>
      <c r="N246" s="268"/>
      <c r="O246" s="268">
        <v>6752.14</v>
      </c>
      <c r="P246" s="272">
        <v>2592.14</v>
      </c>
      <c r="Q246" s="268"/>
      <c r="R246" s="268"/>
      <c r="S246" s="268"/>
      <c r="T246" s="268">
        <v>3843</v>
      </c>
      <c r="U246" s="279">
        <v>-43.0847109212783</v>
      </c>
      <c r="V246" s="280" t="s">
        <v>3394</v>
      </c>
      <c r="W246" s="23"/>
    </row>
    <row r="247" s="5" customFormat="1" ht="12.75" spans="1:23">
      <c r="A247" s="258">
        <v>241</v>
      </c>
      <c r="B247" s="254"/>
      <c r="C247" s="259" t="s">
        <v>2706</v>
      </c>
      <c r="D247" s="260" t="s">
        <v>2707</v>
      </c>
      <c r="E247" s="261">
        <v>1</v>
      </c>
      <c r="F247" s="262" t="s">
        <v>1233</v>
      </c>
      <c r="G247" s="262"/>
      <c r="H247" s="263">
        <v>41807</v>
      </c>
      <c r="I247" s="270"/>
      <c r="J247" s="261" t="s">
        <v>3398</v>
      </c>
      <c r="K247" s="271"/>
      <c r="L247" s="272">
        <v>2592.14</v>
      </c>
      <c r="M247" s="268"/>
      <c r="N247" s="268"/>
      <c r="O247" s="268">
        <v>6752.14</v>
      </c>
      <c r="P247" s="272">
        <v>2592.14</v>
      </c>
      <c r="Q247" s="268"/>
      <c r="R247" s="268"/>
      <c r="S247" s="268"/>
      <c r="T247" s="268">
        <v>3843</v>
      </c>
      <c r="U247" s="279">
        <v>-43.0847109212783</v>
      </c>
      <c r="V247" s="280" t="s">
        <v>3394</v>
      </c>
      <c r="W247" s="23"/>
    </row>
    <row r="248" s="5" customFormat="1" ht="12.75" spans="1:23">
      <c r="A248" s="258">
        <v>242</v>
      </c>
      <c r="B248" s="254"/>
      <c r="C248" s="259" t="s">
        <v>2314</v>
      </c>
      <c r="D248" s="260" t="s">
        <v>2315</v>
      </c>
      <c r="E248" s="261">
        <v>1</v>
      </c>
      <c r="F248" s="262" t="s">
        <v>1233</v>
      </c>
      <c r="G248" s="262"/>
      <c r="H248" s="263">
        <v>41808</v>
      </c>
      <c r="I248" s="273" t="s">
        <v>2506</v>
      </c>
      <c r="J248" s="261" t="s">
        <v>3776</v>
      </c>
      <c r="K248" s="271">
        <v>1.12</v>
      </c>
      <c r="L248" s="272">
        <v>34952.14</v>
      </c>
      <c r="M248" s="268"/>
      <c r="N248" s="268"/>
      <c r="O248" s="268">
        <v>36752.14</v>
      </c>
      <c r="P248" s="272">
        <v>34952.14</v>
      </c>
      <c r="Q248" s="268"/>
      <c r="R248" s="268"/>
      <c r="S248" s="268"/>
      <c r="T248" s="268">
        <v>2450</v>
      </c>
      <c r="U248" s="279">
        <v>-93.3337215193455</v>
      </c>
      <c r="V248" s="281" t="s">
        <v>3409</v>
      </c>
      <c r="W248" s="23"/>
    </row>
    <row r="249" s="5" customFormat="1" ht="12.75" spans="1:23">
      <c r="A249" s="258">
        <v>243</v>
      </c>
      <c r="B249" s="254"/>
      <c r="C249" s="259" t="s">
        <v>2314</v>
      </c>
      <c r="D249" s="260" t="s">
        <v>2315</v>
      </c>
      <c r="E249" s="261">
        <v>1</v>
      </c>
      <c r="F249" s="262" t="s">
        <v>1233</v>
      </c>
      <c r="G249" s="262"/>
      <c r="H249" s="263">
        <v>41808</v>
      </c>
      <c r="I249" s="273" t="s">
        <v>2506</v>
      </c>
      <c r="J249" s="261" t="s">
        <v>3776</v>
      </c>
      <c r="K249" s="271">
        <v>1.12</v>
      </c>
      <c r="L249" s="272">
        <v>34952.14</v>
      </c>
      <c r="M249" s="268"/>
      <c r="N249" s="268"/>
      <c r="O249" s="268">
        <v>36752.14</v>
      </c>
      <c r="P249" s="272">
        <v>34952.14</v>
      </c>
      <c r="Q249" s="268"/>
      <c r="R249" s="268"/>
      <c r="S249" s="268"/>
      <c r="T249" s="268">
        <v>2450</v>
      </c>
      <c r="U249" s="279">
        <v>-93.3337215193455</v>
      </c>
      <c r="V249" s="281" t="s">
        <v>3409</v>
      </c>
      <c r="W249" s="23"/>
    </row>
    <row r="250" s="5" customFormat="1" ht="12.75" spans="1:23">
      <c r="A250" s="258">
        <v>244</v>
      </c>
      <c r="B250" s="254"/>
      <c r="C250" s="259" t="s">
        <v>3777</v>
      </c>
      <c r="D250" s="260" t="s">
        <v>3778</v>
      </c>
      <c r="E250" s="261">
        <v>2</v>
      </c>
      <c r="F250" s="262" t="s">
        <v>1233</v>
      </c>
      <c r="G250" s="262"/>
      <c r="H250" s="263">
        <v>41809</v>
      </c>
      <c r="I250" s="270" t="s">
        <v>2343</v>
      </c>
      <c r="J250" s="261" t="s">
        <v>3779</v>
      </c>
      <c r="K250" s="271">
        <v>0.02</v>
      </c>
      <c r="L250" s="272">
        <v>1166.58</v>
      </c>
      <c r="M250" s="268"/>
      <c r="N250" s="268"/>
      <c r="O250" s="268">
        <v>1196.58</v>
      </c>
      <c r="P250" s="272">
        <v>1166.58</v>
      </c>
      <c r="Q250" s="268"/>
      <c r="R250" s="268"/>
      <c r="S250" s="268"/>
      <c r="T250" s="268">
        <v>30</v>
      </c>
      <c r="U250" s="279">
        <v>-97.4928546357118</v>
      </c>
      <c r="V250" s="281" t="s">
        <v>3409</v>
      </c>
      <c r="W250" s="23"/>
    </row>
    <row r="251" s="5" customFormat="1" ht="12.75" spans="1:23">
      <c r="A251" s="258">
        <v>245</v>
      </c>
      <c r="B251" s="254"/>
      <c r="C251" s="259" t="s">
        <v>3780</v>
      </c>
      <c r="D251" s="260" t="s">
        <v>3781</v>
      </c>
      <c r="E251" s="261">
        <v>2</v>
      </c>
      <c r="F251" s="262" t="s">
        <v>1233</v>
      </c>
      <c r="G251" s="262"/>
      <c r="H251" s="263">
        <v>41809</v>
      </c>
      <c r="I251" s="270"/>
      <c r="J251" s="261" t="s">
        <v>3482</v>
      </c>
      <c r="K251" s="271"/>
      <c r="L251" s="272">
        <v>5894.62</v>
      </c>
      <c r="M251" s="268"/>
      <c r="N251" s="268"/>
      <c r="O251" s="268">
        <v>15384.62</v>
      </c>
      <c r="P251" s="272">
        <v>5894.62</v>
      </c>
      <c r="Q251" s="268"/>
      <c r="R251" s="268"/>
      <c r="S251" s="268"/>
      <c r="T251" s="268">
        <v>8662</v>
      </c>
      <c r="U251" s="279">
        <v>-43.6970168908949</v>
      </c>
      <c r="V251" s="280" t="s">
        <v>3394</v>
      </c>
      <c r="W251" s="23"/>
    </row>
    <row r="252" s="5" customFormat="1" ht="12.75" spans="1:23">
      <c r="A252" s="258">
        <v>246</v>
      </c>
      <c r="B252" s="254"/>
      <c r="C252" s="259" t="s">
        <v>3782</v>
      </c>
      <c r="D252" s="260" t="s">
        <v>3783</v>
      </c>
      <c r="E252" s="261">
        <v>2</v>
      </c>
      <c r="F252" s="262" t="s">
        <v>1233</v>
      </c>
      <c r="G252" s="262"/>
      <c r="H252" s="263">
        <v>41809</v>
      </c>
      <c r="I252" s="270"/>
      <c r="J252" s="261" t="s">
        <v>3482</v>
      </c>
      <c r="K252" s="271"/>
      <c r="L252" s="272">
        <v>5372.09</v>
      </c>
      <c r="M252" s="268"/>
      <c r="N252" s="268"/>
      <c r="O252" s="268">
        <v>14017.09</v>
      </c>
      <c r="P252" s="272">
        <v>5372.09</v>
      </c>
      <c r="Q252" s="268"/>
      <c r="R252" s="268"/>
      <c r="S252" s="268"/>
      <c r="T252" s="268">
        <v>7930</v>
      </c>
      <c r="U252" s="279">
        <v>-43.4262032989729</v>
      </c>
      <c r="V252" s="280" t="s">
        <v>3394</v>
      </c>
      <c r="W252" s="23"/>
    </row>
    <row r="253" s="5" customFormat="1" ht="12.75" spans="1:23">
      <c r="A253" s="258">
        <v>247</v>
      </c>
      <c r="B253" s="254"/>
      <c r="C253" s="259" t="s">
        <v>2706</v>
      </c>
      <c r="D253" s="260" t="s">
        <v>3784</v>
      </c>
      <c r="E253" s="261">
        <v>2</v>
      </c>
      <c r="F253" s="262" t="s">
        <v>1233</v>
      </c>
      <c r="G253" s="262"/>
      <c r="H253" s="263">
        <v>41807</v>
      </c>
      <c r="I253" s="270"/>
      <c r="J253" s="261" t="s">
        <v>3785</v>
      </c>
      <c r="K253" s="271"/>
      <c r="L253" s="272">
        <v>4680.43</v>
      </c>
      <c r="M253" s="268"/>
      <c r="N253" s="268"/>
      <c r="O253" s="268">
        <v>12350.43</v>
      </c>
      <c r="P253" s="272">
        <v>4680.43</v>
      </c>
      <c r="Q253" s="268"/>
      <c r="R253" s="268"/>
      <c r="S253" s="268"/>
      <c r="T253" s="268">
        <v>6954</v>
      </c>
      <c r="U253" s="279">
        <v>-43.6942681347937</v>
      </c>
      <c r="V253" s="280" t="s">
        <v>3394</v>
      </c>
      <c r="W253" s="23"/>
    </row>
    <row r="254" s="5" customFormat="1" ht="12.75" spans="1:23">
      <c r="A254" s="258">
        <v>248</v>
      </c>
      <c r="B254" s="254"/>
      <c r="C254" s="259" t="s">
        <v>2706</v>
      </c>
      <c r="D254" s="260" t="s">
        <v>3786</v>
      </c>
      <c r="E254" s="261">
        <v>5</v>
      </c>
      <c r="F254" s="262" t="s">
        <v>1233</v>
      </c>
      <c r="G254" s="262"/>
      <c r="H254" s="263">
        <v>41807</v>
      </c>
      <c r="I254" s="270"/>
      <c r="J254" s="261" t="s">
        <v>3785</v>
      </c>
      <c r="K254" s="271"/>
      <c r="L254" s="272">
        <v>9866.5</v>
      </c>
      <c r="M254" s="268"/>
      <c r="N254" s="268"/>
      <c r="O254" s="268">
        <v>25726.5</v>
      </c>
      <c r="P254" s="272">
        <v>9866.5</v>
      </c>
      <c r="Q254" s="268"/>
      <c r="R254" s="268"/>
      <c r="S254" s="268"/>
      <c r="T254" s="268">
        <v>14518</v>
      </c>
      <c r="U254" s="279">
        <v>-43.5679163508445</v>
      </c>
      <c r="V254" s="280" t="s">
        <v>3394</v>
      </c>
      <c r="W254" s="23"/>
    </row>
    <row r="255" s="5" customFormat="1" ht="12.75" spans="1:23">
      <c r="A255" s="258">
        <v>249</v>
      </c>
      <c r="B255" s="254"/>
      <c r="C255" s="259" t="s">
        <v>2706</v>
      </c>
      <c r="D255" s="260" t="s">
        <v>3787</v>
      </c>
      <c r="E255" s="261">
        <v>2</v>
      </c>
      <c r="F255" s="262" t="s">
        <v>1233</v>
      </c>
      <c r="G255" s="262"/>
      <c r="H255" s="263">
        <v>41807</v>
      </c>
      <c r="I255" s="270"/>
      <c r="J255" s="261" t="s">
        <v>3785</v>
      </c>
      <c r="K255" s="271"/>
      <c r="L255" s="272">
        <v>2536.05</v>
      </c>
      <c r="M255" s="268"/>
      <c r="N255" s="268"/>
      <c r="O255" s="268">
        <v>6631.05</v>
      </c>
      <c r="P255" s="272">
        <v>2536.05</v>
      </c>
      <c r="Q255" s="268"/>
      <c r="R255" s="268"/>
      <c r="S255" s="268"/>
      <c r="T255" s="268">
        <v>3782</v>
      </c>
      <c r="U255" s="279">
        <v>-42.9652920728995</v>
      </c>
      <c r="V255" s="280" t="s">
        <v>3394</v>
      </c>
      <c r="W255" s="23"/>
    </row>
    <row r="256" s="5" customFormat="1" ht="12.75" spans="1:23">
      <c r="A256" s="258">
        <v>250</v>
      </c>
      <c r="B256" s="254"/>
      <c r="C256" s="259" t="s">
        <v>2706</v>
      </c>
      <c r="D256" s="260" t="s">
        <v>3787</v>
      </c>
      <c r="E256" s="261">
        <v>10</v>
      </c>
      <c r="F256" s="262" t="s">
        <v>1233</v>
      </c>
      <c r="G256" s="262"/>
      <c r="H256" s="263">
        <v>41807</v>
      </c>
      <c r="I256" s="270"/>
      <c r="J256" s="261" t="s">
        <v>3785</v>
      </c>
      <c r="K256" s="271"/>
      <c r="L256" s="272">
        <v>12615.27</v>
      </c>
      <c r="M256" s="268"/>
      <c r="N256" s="268"/>
      <c r="O256" s="268">
        <v>33155.27</v>
      </c>
      <c r="P256" s="272">
        <v>12615.27</v>
      </c>
      <c r="Q256" s="268"/>
      <c r="R256" s="268"/>
      <c r="S256" s="268"/>
      <c r="T256" s="268">
        <v>18727</v>
      </c>
      <c r="U256" s="279">
        <v>-43.5172749309537</v>
      </c>
      <c r="V256" s="280" t="s">
        <v>3394</v>
      </c>
      <c r="W256" s="23"/>
    </row>
    <row r="257" s="5" customFormat="1" ht="12.75" spans="1:23">
      <c r="A257" s="258">
        <v>251</v>
      </c>
      <c r="B257" s="254"/>
      <c r="C257" s="259" t="s">
        <v>2527</v>
      </c>
      <c r="D257" s="260" t="s">
        <v>3788</v>
      </c>
      <c r="E257" s="261">
        <v>5</v>
      </c>
      <c r="F257" s="262" t="s">
        <v>1233</v>
      </c>
      <c r="G257" s="262"/>
      <c r="H257" s="263">
        <v>41809</v>
      </c>
      <c r="I257" s="270" t="s">
        <v>2343</v>
      </c>
      <c r="J257" s="261" t="s">
        <v>3789</v>
      </c>
      <c r="K257" s="271">
        <v>0.5</v>
      </c>
      <c r="L257" s="272">
        <v>8900.43</v>
      </c>
      <c r="M257" s="268"/>
      <c r="N257" s="268"/>
      <c r="O257" s="268">
        <v>9350.43</v>
      </c>
      <c r="P257" s="272">
        <v>8900.43</v>
      </c>
      <c r="Q257" s="268"/>
      <c r="R257" s="268"/>
      <c r="S257" s="268"/>
      <c r="T257" s="268">
        <v>860</v>
      </c>
      <c r="U257" s="279">
        <v>-90.8025620212119</v>
      </c>
      <c r="V257" s="281" t="s">
        <v>3409</v>
      </c>
      <c r="W257" s="23"/>
    </row>
    <row r="258" s="5" customFormat="1" ht="12.75" spans="1:23">
      <c r="A258" s="258">
        <v>252</v>
      </c>
      <c r="B258" s="254"/>
      <c r="C258" s="259" t="s">
        <v>3499</v>
      </c>
      <c r="D258" s="260" t="s">
        <v>3667</v>
      </c>
      <c r="E258" s="261">
        <v>1</v>
      </c>
      <c r="F258" s="262" t="s">
        <v>1233</v>
      </c>
      <c r="G258" s="262"/>
      <c r="H258" s="263">
        <v>39609</v>
      </c>
      <c r="I258" s="273" t="s">
        <v>2445</v>
      </c>
      <c r="J258" s="261" t="s">
        <v>3406</v>
      </c>
      <c r="K258" s="271">
        <v>0.1</v>
      </c>
      <c r="L258" s="272">
        <v>1374</v>
      </c>
      <c r="M258" s="268"/>
      <c r="N258" s="268"/>
      <c r="O258" s="268">
        <v>1674</v>
      </c>
      <c r="P258" s="272">
        <v>1374</v>
      </c>
      <c r="Q258" s="268"/>
      <c r="R258" s="268"/>
      <c r="S258" s="268"/>
      <c r="T258" s="268">
        <v>300</v>
      </c>
      <c r="U258" s="279">
        <v>-82.078853046595</v>
      </c>
      <c r="V258" s="281" t="s">
        <v>3409</v>
      </c>
      <c r="W258" s="23"/>
    </row>
    <row r="259" s="5" customFormat="1" ht="12.75" spans="1:23">
      <c r="A259" s="258">
        <v>253</v>
      </c>
      <c r="B259" s="254"/>
      <c r="C259" s="259" t="s">
        <v>3790</v>
      </c>
      <c r="D259" s="260"/>
      <c r="E259" s="261">
        <v>1</v>
      </c>
      <c r="F259" s="262" t="s">
        <v>1233</v>
      </c>
      <c r="G259" s="262"/>
      <c r="H259" s="263">
        <v>41811</v>
      </c>
      <c r="I259" s="270"/>
      <c r="J259" s="261" t="s">
        <v>2303</v>
      </c>
      <c r="K259" s="271"/>
      <c r="L259" s="272">
        <v>2700</v>
      </c>
      <c r="M259" s="268"/>
      <c r="N259" s="268"/>
      <c r="O259" s="268">
        <v>2700</v>
      </c>
      <c r="P259" s="272">
        <v>2700</v>
      </c>
      <c r="Q259" s="268"/>
      <c r="R259" s="268"/>
      <c r="S259" s="268"/>
      <c r="T259" s="268">
        <v>0</v>
      </c>
      <c r="U259" s="279">
        <v>-100</v>
      </c>
      <c r="V259" s="277" t="s">
        <v>2302</v>
      </c>
      <c r="W259" s="23"/>
    </row>
    <row r="260" s="5" customFormat="1" ht="12.75" spans="1:23">
      <c r="A260" s="258">
        <v>254</v>
      </c>
      <c r="B260" s="254"/>
      <c r="C260" s="259" t="s">
        <v>3499</v>
      </c>
      <c r="D260" s="260" t="s">
        <v>3791</v>
      </c>
      <c r="E260" s="261">
        <v>1</v>
      </c>
      <c r="F260" s="262" t="s">
        <v>1233</v>
      </c>
      <c r="G260" s="262"/>
      <c r="H260" s="263">
        <v>38148</v>
      </c>
      <c r="I260" s="273" t="s">
        <v>2445</v>
      </c>
      <c r="J260" s="261" t="s">
        <v>3792</v>
      </c>
      <c r="K260" s="271">
        <v>0.2</v>
      </c>
      <c r="L260" s="272">
        <v>1653</v>
      </c>
      <c r="M260" s="268"/>
      <c r="N260" s="268"/>
      <c r="O260" s="268">
        <v>1953</v>
      </c>
      <c r="P260" s="272">
        <v>1653</v>
      </c>
      <c r="Q260" s="268"/>
      <c r="R260" s="268"/>
      <c r="S260" s="268"/>
      <c r="T260" s="268">
        <v>440</v>
      </c>
      <c r="U260" s="279">
        <v>-77.4705581157194</v>
      </c>
      <c r="V260" s="281" t="s">
        <v>3409</v>
      </c>
      <c r="W260" s="23"/>
    </row>
    <row r="261" s="5" customFormat="1" ht="12.75" spans="1:23">
      <c r="A261" s="258">
        <v>255</v>
      </c>
      <c r="B261" s="254"/>
      <c r="C261" s="259" t="s">
        <v>2407</v>
      </c>
      <c r="D261" s="260" t="s">
        <v>3793</v>
      </c>
      <c r="E261" s="261">
        <v>5</v>
      </c>
      <c r="F261" s="262" t="s">
        <v>1233</v>
      </c>
      <c r="G261" s="262"/>
      <c r="H261" s="263">
        <v>41825</v>
      </c>
      <c r="I261" s="270" t="s">
        <v>2506</v>
      </c>
      <c r="J261" s="261" t="s">
        <v>3789</v>
      </c>
      <c r="K261" s="271" t="s">
        <v>3578</v>
      </c>
      <c r="L261" s="272">
        <v>27232.48</v>
      </c>
      <c r="M261" s="268"/>
      <c r="N261" s="268"/>
      <c r="O261" s="268">
        <v>28632.48</v>
      </c>
      <c r="P261" s="272">
        <v>27232.48</v>
      </c>
      <c r="Q261" s="268"/>
      <c r="R261" s="268"/>
      <c r="S261" s="268"/>
      <c r="T261" s="268">
        <v>1400</v>
      </c>
      <c r="U261" s="279">
        <v>-95.1104479947249</v>
      </c>
      <c r="V261" s="281" t="s">
        <v>3409</v>
      </c>
      <c r="W261" s="23"/>
    </row>
    <row r="262" s="5" customFormat="1" ht="12.75" spans="1:23">
      <c r="A262" s="258">
        <v>256</v>
      </c>
      <c r="B262" s="254"/>
      <c r="C262" s="259" t="s">
        <v>2667</v>
      </c>
      <c r="D262" s="260" t="s">
        <v>3794</v>
      </c>
      <c r="E262" s="261">
        <v>1</v>
      </c>
      <c r="F262" s="262" t="s">
        <v>1233</v>
      </c>
      <c r="G262" s="262"/>
      <c r="H262" s="263">
        <v>41829</v>
      </c>
      <c r="I262" s="270" t="s">
        <v>2343</v>
      </c>
      <c r="J262" s="261" t="s">
        <v>1226</v>
      </c>
      <c r="K262" s="271">
        <v>0.1</v>
      </c>
      <c r="L262" s="272">
        <v>7819.66</v>
      </c>
      <c r="M262" s="268"/>
      <c r="N262" s="268"/>
      <c r="O262" s="268">
        <v>8119.66</v>
      </c>
      <c r="P262" s="272">
        <v>7819.66</v>
      </c>
      <c r="Q262" s="268"/>
      <c r="R262" s="268"/>
      <c r="S262" s="268"/>
      <c r="T262" s="268">
        <v>300</v>
      </c>
      <c r="U262" s="279">
        <v>-96.3052640135178</v>
      </c>
      <c r="V262" s="281" t="s">
        <v>3409</v>
      </c>
      <c r="W262" s="23"/>
    </row>
    <row r="263" s="5" customFormat="1" ht="12.75" spans="1:23">
      <c r="A263" s="258">
        <v>257</v>
      </c>
      <c r="B263" s="254"/>
      <c r="C263" s="259" t="s">
        <v>3795</v>
      </c>
      <c r="D263" s="260" t="s">
        <v>3796</v>
      </c>
      <c r="E263" s="261">
        <v>28</v>
      </c>
      <c r="F263" s="262" t="s">
        <v>1231</v>
      </c>
      <c r="G263" s="262"/>
      <c r="H263" s="263">
        <v>41810</v>
      </c>
      <c r="I263" s="270"/>
      <c r="J263" s="261" t="s">
        <v>3406</v>
      </c>
      <c r="K263" s="271"/>
      <c r="L263" s="272">
        <v>4310</v>
      </c>
      <c r="M263" s="268"/>
      <c r="N263" s="268"/>
      <c r="O263" s="268">
        <v>11200</v>
      </c>
      <c r="P263" s="272">
        <v>4310</v>
      </c>
      <c r="Q263" s="268"/>
      <c r="R263" s="268"/>
      <c r="S263" s="268"/>
      <c r="T263" s="268">
        <v>6344</v>
      </c>
      <c r="U263" s="279">
        <v>-43.3571428571429</v>
      </c>
      <c r="V263" s="280" t="s">
        <v>3394</v>
      </c>
      <c r="W263" s="23"/>
    </row>
    <row r="264" s="5" customFormat="1" ht="12.75" spans="1:23">
      <c r="A264" s="258">
        <v>258</v>
      </c>
      <c r="B264" s="254"/>
      <c r="C264" s="259" t="s">
        <v>3407</v>
      </c>
      <c r="D264" s="260" t="s">
        <v>3408</v>
      </c>
      <c r="E264" s="261">
        <v>1</v>
      </c>
      <c r="F264" s="262" t="s">
        <v>1233</v>
      </c>
      <c r="G264" s="262"/>
      <c r="H264" s="263">
        <v>41753</v>
      </c>
      <c r="I264" s="270" t="s">
        <v>2343</v>
      </c>
      <c r="J264" s="261" t="s">
        <v>3440</v>
      </c>
      <c r="K264" s="271">
        <v>0.4</v>
      </c>
      <c r="L264" s="272">
        <v>8759.83</v>
      </c>
      <c r="M264" s="268"/>
      <c r="N264" s="268"/>
      <c r="O264" s="268">
        <v>9059.83</v>
      </c>
      <c r="P264" s="272">
        <v>8759.83</v>
      </c>
      <c r="Q264" s="268"/>
      <c r="R264" s="268"/>
      <c r="S264" s="268"/>
      <c r="T264" s="268">
        <v>690</v>
      </c>
      <c r="U264" s="279">
        <v>-92.3839630544944</v>
      </c>
      <c r="V264" s="281" t="s">
        <v>3409</v>
      </c>
      <c r="W264" s="23"/>
    </row>
    <row r="265" s="5" customFormat="1" ht="12.75" spans="1:23">
      <c r="A265" s="258">
        <v>259</v>
      </c>
      <c r="B265" s="254"/>
      <c r="C265" s="259" t="s">
        <v>3407</v>
      </c>
      <c r="D265" s="260" t="s">
        <v>3408</v>
      </c>
      <c r="E265" s="261">
        <v>2</v>
      </c>
      <c r="F265" s="262" t="s">
        <v>1233</v>
      </c>
      <c r="G265" s="262"/>
      <c r="H265" s="263">
        <v>41753</v>
      </c>
      <c r="I265" s="270" t="s">
        <v>2343</v>
      </c>
      <c r="J265" s="261" t="s">
        <v>3797</v>
      </c>
      <c r="K265" s="271">
        <v>0.4</v>
      </c>
      <c r="L265" s="272">
        <v>17219.66</v>
      </c>
      <c r="M265" s="268"/>
      <c r="N265" s="268"/>
      <c r="O265" s="268">
        <v>18119.66</v>
      </c>
      <c r="P265" s="272">
        <v>17219.66</v>
      </c>
      <c r="Q265" s="268"/>
      <c r="R265" s="268"/>
      <c r="S265" s="268"/>
      <c r="T265" s="268">
        <v>900</v>
      </c>
      <c r="U265" s="279">
        <v>-95.0330193833659</v>
      </c>
      <c r="V265" s="281" t="s">
        <v>3409</v>
      </c>
      <c r="W265" s="23"/>
    </row>
    <row r="266" s="5" customFormat="1" ht="12.75" spans="1:23">
      <c r="A266" s="258">
        <v>260</v>
      </c>
      <c r="B266" s="254"/>
      <c r="C266" s="259" t="s">
        <v>3798</v>
      </c>
      <c r="D266" s="260"/>
      <c r="E266" s="261">
        <v>1</v>
      </c>
      <c r="F266" s="262" t="s">
        <v>1233</v>
      </c>
      <c r="G266" s="262"/>
      <c r="H266" s="263">
        <v>41843</v>
      </c>
      <c r="I266" s="270"/>
      <c r="J266" s="261" t="s">
        <v>3799</v>
      </c>
      <c r="K266" s="271"/>
      <c r="L266" s="272">
        <v>677270.74</v>
      </c>
      <c r="M266" s="268"/>
      <c r="N266" s="268"/>
      <c r="O266" s="268">
        <v>1835042.74</v>
      </c>
      <c r="P266" s="272">
        <v>677270.74</v>
      </c>
      <c r="Q266" s="268"/>
      <c r="R266" s="268"/>
      <c r="S266" s="268"/>
      <c r="T266" s="268">
        <v>1042978</v>
      </c>
      <c r="U266" s="279">
        <v>-43.1632856682128</v>
      </c>
      <c r="V266" s="280" t="s">
        <v>3394</v>
      </c>
      <c r="W266" s="23"/>
    </row>
    <row r="267" s="5" customFormat="1" ht="12.75" spans="1:23">
      <c r="A267" s="258">
        <v>261</v>
      </c>
      <c r="B267" s="254"/>
      <c r="C267" s="259" t="s">
        <v>2602</v>
      </c>
      <c r="D267" s="260" t="s">
        <v>3800</v>
      </c>
      <c r="E267" s="261">
        <v>1</v>
      </c>
      <c r="F267" s="262" t="s">
        <v>1233</v>
      </c>
      <c r="G267" s="262"/>
      <c r="H267" s="263">
        <v>41865</v>
      </c>
      <c r="I267" s="270"/>
      <c r="J267" s="261" t="s">
        <v>3425</v>
      </c>
      <c r="K267" s="271"/>
      <c r="L267" s="272">
        <v>37860.38</v>
      </c>
      <c r="M267" s="268"/>
      <c r="N267" s="268"/>
      <c r="O267" s="268">
        <v>103068.38</v>
      </c>
      <c r="P267" s="272">
        <v>37860.38</v>
      </c>
      <c r="Q267" s="268"/>
      <c r="R267" s="268"/>
      <c r="S267" s="268"/>
      <c r="T267" s="268">
        <v>59706</v>
      </c>
      <c r="U267" s="279">
        <v>-42.0714675053591</v>
      </c>
      <c r="V267" s="280" t="s">
        <v>3394</v>
      </c>
      <c r="W267" s="23"/>
    </row>
    <row r="268" s="5" customFormat="1" ht="12.75" spans="1:23">
      <c r="A268" s="258">
        <v>262</v>
      </c>
      <c r="B268" s="254"/>
      <c r="C268" s="259" t="s">
        <v>3801</v>
      </c>
      <c r="D268" s="260" t="s">
        <v>3802</v>
      </c>
      <c r="E268" s="261">
        <v>2</v>
      </c>
      <c r="F268" s="262" t="s">
        <v>1233</v>
      </c>
      <c r="G268" s="262"/>
      <c r="H268" s="263">
        <v>41869</v>
      </c>
      <c r="I268" s="270"/>
      <c r="J268" s="261" t="s">
        <v>3462</v>
      </c>
      <c r="K268" s="271"/>
      <c r="L268" s="272">
        <v>21945.06</v>
      </c>
      <c r="M268" s="268"/>
      <c r="N268" s="268"/>
      <c r="O268" s="268">
        <v>59829.06</v>
      </c>
      <c r="P268" s="272">
        <v>21945.06</v>
      </c>
      <c r="Q268" s="268"/>
      <c r="R268" s="268"/>
      <c r="S268" s="268"/>
      <c r="T268" s="268">
        <v>34720</v>
      </c>
      <c r="U268" s="279">
        <v>-41.9680001658057</v>
      </c>
      <c r="V268" s="280" t="s">
        <v>3394</v>
      </c>
      <c r="W268" s="23"/>
    </row>
    <row r="269" s="5" customFormat="1" ht="12.75" spans="1:23">
      <c r="A269" s="258">
        <v>263</v>
      </c>
      <c r="B269" s="254"/>
      <c r="C269" s="259" t="s">
        <v>2407</v>
      </c>
      <c r="D269" s="260" t="s">
        <v>2695</v>
      </c>
      <c r="E269" s="261">
        <v>1</v>
      </c>
      <c r="F269" s="262" t="s">
        <v>1233</v>
      </c>
      <c r="G269" s="262"/>
      <c r="H269" s="263">
        <v>41825</v>
      </c>
      <c r="I269" s="270" t="s">
        <v>2506</v>
      </c>
      <c r="J269" s="261" t="s">
        <v>3803</v>
      </c>
      <c r="K269" s="271" t="s">
        <v>2278</v>
      </c>
      <c r="L269" s="272">
        <v>12576.92</v>
      </c>
      <c r="M269" s="268"/>
      <c r="N269" s="268"/>
      <c r="O269" s="268">
        <v>13076.92</v>
      </c>
      <c r="P269" s="272">
        <v>12576.92</v>
      </c>
      <c r="Q269" s="268"/>
      <c r="R269" s="268"/>
      <c r="S269" s="268"/>
      <c r="T269" s="268">
        <v>970</v>
      </c>
      <c r="U269" s="279">
        <v>-92.5823511958474</v>
      </c>
      <c r="V269" s="281" t="s">
        <v>3409</v>
      </c>
      <c r="W269" s="23"/>
    </row>
    <row r="270" s="5" customFormat="1" ht="12.75" spans="1:23">
      <c r="A270" s="258">
        <v>264</v>
      </c>
      <c r="B270" s="254"/>
      <c r="C270" s="259" t="s">
        <v>3804</v>
      </c>
      <c r="D270" s="260" t="s">
        <v>3805</v>
      </c>
      <c r="E270" s="261">
        <v>1</v>
      </c>
      <c r="F270" s="262" t="s">
        <v>1233</v>
      </c>
      <c r="G270" s="262"/>
      <c r="H270" s="263">
        <v>41891</v>
      </c>
      <c r="I270" s="270" t="s">
        <v>2506</v>
      </c>
      <c r="J270" s="261" t="s">
        <v>3806</v>
      </c>
      <c r="K270" s="271" t="s">
        <v>3521</v>
      </c>
      <c r="L270" s="272">
        <v>11227.41</v>
      </c>
      <c r="M270" s="268"/>
      <c r="N270" s="268"/>
      <c r="O270" s="268">
        <v>11727.41</v>
      </c>
      <c r="P270" s="272">
        <v>11227.41</v>
      </c>
      <c r="Q270" s="268"/>
      <c r="R270" s="268"/>
      <c r="S270" s="268"/>
      <c r="T270" s="268">
        <v>950</v>
      </c>
      <c r="U270" s="279">
        <v>-91.8993196281191</v>
      </c>
      <c r="V270" s="281" t="s">
        <v>3409</v>
      </c>
      <c r="W270" s="23"/>
    </row>
    <row r="271" s="5" customFormat="1" ht="12.75" spans="1:23">
      <c r="A271" s="258">
        <v>265</v>
      </c>
      <c r="B271" s="254"/>
      <c r="C271" s="259" t="s">
        <v>3807</v>
      </c>
      <c r="D271" s="260"/>
      <c r="E271" s="261">
        <v>1</v>
      </c>
      <c r="F271" s="262" t="s">
        <v>1233</v>
      </c>
      <c r="G271" s="262"/>
      <c r="H271" s="263">
        <v>41891</v>
      </c>
      <c r="I271" s="270" t="s">
        <v>2506</v>
      </c>
      <c r="J271" s="261" t="s">
        <v>3808</v>
      </c>
      <c r="K271" s="271" t="s">
        <v>3578</v>
      </c>
      <c r="L271" s="272">
        <v>4424.28</v>
      </c>
      <c r="M271" s="268"/>
      <c r="N271" s="268"/>
      <c r="O271" s="268">
        <v>4624.28</v>
      </c>
      <c r="P271" s="272">
        <v>4424.28</v>
      </c>
      <c r="Q271" s="268"/>
      <c r="R271" s="268"/>
      <c r="S271" s="268"/>
      <c r="T271" s="268">
        <v>550</v>
      </c>
      <c r="U271" s="279">
        <v>-88.1062565415589</v>
      </c>
      <c r="V271" s="281" t="s">
        <v>3409</v>
      </c>
      <c r="W271" s="23"/>
    </row>
    <row r="272" s="5" customFormat="1" ht="12.75" spans="1:23">
      <c r="A272" s="258">
        <v>266</v>
      </c>
      <c r="B272" s="254"/>
      <c r="C272" s="259" t="s">
        <v>3807</v>
      </c>
      <c r="D272" s="260"/>
      <c r="E272" s="261">
        <v>3</v>
      </c>
      <c r="F272" s="262" t="s">
        <v>1233</v>
      </c>
      <c r="G272" s="262"/>
      <c r="H272" s="263">
        <v>41891</v>
      </c>
      <c r="I272" s="270" t="s">
        <v>2506</v>
      </c>
      <c r="J272" s="261" t="s">
        <v>3803</v>
      </c>
      <c r="K272" s="271" t="s">
        <v>3578</v>
      </c>
      <c r="L272" s="272">
        <v>13222.83</v>
      </c>
      <c r="M272" s="268"/>
      <c r="N272" s="268"/>
      <c r="O272" s="268">
        <v>13872.83</v>
      </c>
      <c r="P272" s="272">
        <v>13222.83</v>
      </c>
      <c r="Q272" s="268"/>
      <c r="R272" s="268"/>
      <c r="S272" s="268"/>
      <c r="T272" s="268">
        <v>650</v>
      </c>
      <c r="U272" s="279">
        <v>-95.3145825329078</v>
      </c>
      <c r="V272" s="281" t="s">
        <v>3409</v>
      </c>
      <c r="W272" s="23"/>
    </row>
    <row r="273" s="5" customFormat="1" ht="12.75" spans="1:23">
      <c r="A273" s="258">
        <v>267</v>
      </c>
      <c r="B273" s="254"/>
      <c r="C273" s="259" t="s">
        <v>2282</v>
      </c>
      <c r="D273" s="260" t="s">
        <v>3809</v>
      </c>
      <c r="E273" s="261">
        <v>2</v>
      </c>
      <c r="F273" s="262" t="s">
        <v>1233</v>
      </c>
      <c r="G273" s="262"/>
      <c r="H273" s="263">
        <v>41899</v>
      </c>
      <c r="I273" s="270" t="s">
        <v>2506</v>
      </c>
      <c r="J273" s="261" t="s">
        <v>3803</v>
      </c>
      <c r="K273" s="271" t="s">
        <v>3578</v>
      </c>
      <c r="L273" s="272">
        <v>12683.33</v>
      </c>
      <c r="M273" s="268"/>
      <c r="N273" s="268"/>
      <c r="O273" s="268">
        <v>13333.33</v>
      </c>
      <c r="P273" s="272">
        <v>12683.33</v>
      </c>
      <c r="Q273" s="268"/>
      <c r="R273" s="268"/>
      <c r="S273" s="268"/>
      <c r="T273" s="268">
        <v>650</v>
      </c>
      <c r="U273" s="279">
        <v>-95.1249987812497</v>
      </c>
      <c r="V273" s="281" t="s">
        <v>3409</v>
      </c>
      <c r="W273" s="23"/>
    </row>
    <row r="274" s="5" customFormat="1" ht="12.75" spans="1:23">
      <c r="A274" s="258">
        <v>268</v>
      </c>
      <c r="B274" s="254"/>
      <c r="C274" s="259" t="s">
        <v>2427</v>
      </c>
      <c r="D274" s="260" t="s">
        <v>3810</v>
      </c>
      <c r="E274" s="261">
        <v>5</v>
      </c>
      <c r="F274" s="262" t="s">
        <v>1233</v>
      </c>
      <c r="G274" s="262"/>
      <c r="H274" s="263">
        <v>41899</v>
      </c>
      <c r="I274" s="270" t="s">
        <v>2506</v>
      </c>
      <c r="J274" s="261" t="s">
        <v>3803</v>
      </c>
      <c r="K274" s="283" t="s">
        <v>3811</v>
      </c>
      <c r="L274" s="272">
        <v>24013.68</v>
      </c>
      <c r="M274" s="268"/>
      <c r="N274" s="268"/>
      <c r="O274" s="268">
        <v>25213.68</v>
      </c>
      <c r="P274" s="272">
        <v>24013.68</v>
      </c>
      <c r="Q274" s="268"/>
      <c r="R274" s="268"/>
      <c r="S274" s="268"/>
      <c r="T274" s="268">
        <v>1200</v>
      </c>
      <c r="U274" s="279">
        <v>-95.240678869566</v>
      </c>
      <c r="V274" s="281" t="s">
        <v>3409</v>
      </c>
      <c r="W274" s="23"/>
    </row>
    <row r="275" s="5" customFormat="1" ht="12.75" spans="1:23">
      <c r="A275" s="258">
        <v>269</v>
      </c>
      <c r="B275" s="254"/>
      <c r="C275" s="259" t="s">
        <v>2407</v>
      </c>
      <c r="D275" s="260" t="s">
        <v>3812</v>
      </c>
      <c r="E275" s="261">
        <v>2</v>
      </c>
      <c r="F275" s="262" t="s">
        <v>1233</v>
      </c>
      <c r="G275" s="262"/>
      <c r="H275" s="263">
        <v>41825</v>
      </c>
      <c r="I275" s="270" t="s">
        <v>2506</v>
      </c>
      <c r="J275" s="261" t="s">
        <v>3813</v>
      </c>
      <c r="K275" s="283" t="s">
        <v>3811</v>
      </c>
      <c r="L275" s="272">
        <v>10782.05</v>
      </c>
      <c r="M275" s="268"/>
      <c r="N275" s="268"/>
      <c r="O275" s="268">
        <v>11282.05</v>
      </c>
      <c r="P275" s="272">
        <v>10782.05</v>
      </c>
      <c r="Q275" s="268"/>
      <c r="R275" s="268"/>
      <c r="S275" s="268"/>
      <c r="T275" s="268">
        <v>500</v>
      </c>
      <c r="U275" s="279">
        <v>-95.5681813145661</v>
      </c>
      <c r="V275" s="281" t="s">
        <v>3409</v>
      </c>
      <c r="W275" s="23"/>
    </row>
    <row r="276" s="5" customFormat="1" ht="12.75" spans="1:23">
      <c r="A276" s="258">
        <v>270</v>
      </c>
      <c r="B276" s="254"/>
      <c r="C276" s="259" t="s">
        <v>2407</v>
      </c>
      <c r="D276" s="260" t="s">
        <v>3814</v>
      </c>
      <c r="E276" s="261">
        <v>5</v>
      </c>
      <c r="F276" s="262" t="s">
        <v>1233</v>
      </c>
      <c r="G276" s="262"/>
      <c r="H276" s="263">
        <v>41825</v>
      </c>
      <c r="I276" s="270"/>
      <c r="J276" s="282" t="s">
        <v>3428</v>
      </c>
      <c r="K276" s="271"/>
      <c r="L276" s="272">
        <v>34064.34</v>
      </c>
      <c r="M276" s="268"/>
      <c r="N276" s="268"/>
      <c r="O276" s="268">
        <v>91880.34</v>
      </c>
      <c r="P276" s="272">
        <v>34064.34</v>
      </c>
      <c r="Q276" s="268"/>
      <c r="R276" s="268"/>
      <c r="S276" s="268"/>
      <c r="T276" s="268">
        <v>52094</v>
      </c>
      <c r="U276" s="279">
        <v>-43.3023430257224</v>
      </c>
      <c r="V276" s="280" t="s">
        <v>3394</v>
      </c>
      <c r="W276" s="23"/>
    </row>
    <row r="277" s="5" customFormat="1" ht="12.75" spans="1:23">
      <c r="A277" s="258">
        <v>271</v>
      </c>
      <c r="B277" s="254"/>
      <c r="C277" s="259" t="s">
        <v>2427</v>
      </c>
      <c r="D277" s="260" t="s">
        <v>3810</v>
      </c>
      <c r="E277" s="261">
        <v>2</v>
      </c>
      <c r="F277" s="262" t="s">
        <v>1233</v>
      </c>
      <c r="G277" s="262"/>
      <c r="H277" s="263">
        <v>41899</v>
      </c>
      <c r="I277" s="270" t="s">
        <v>2506</v>
      </c>
      <c r="J277" s="261" t="s">
        <v>3815</v>
      </c>
      <c r="K277" s="283" t="s">
        <v>3811</v>
      </c>
      <c r="L277" s="272">
        <v>9585.47</v>
      </c>
      <c r="M277" s="268"/>
      <c r="N277" s="268"/>
      <c r="O277" s="268">
        <v>10085.47</v>
      </c>
      <c r="P277" s="272">
        <v>9585.47</v>
      </c>
      <c r="Q277" s="268"/>
      <c r="R277" s="268"/>
      <c r="S277" s="268"/>
      <c r="T277" s="268">
        <v>500</v>
      </c>
      <c r="U277" s="279">
        <v>-95.0423728393421</v>
      </c>
      <c r="V277" s="281" t="s">
        <v>3409</v>
      </c>
      <c r="W277" s="23"/>
    </row>
    <row r="278" s="5" customFormat="1" ht="12.75" spans="1:23">
      <c r="A278" s="258">
        <v>272</v>
      </c>
      <c r="B278" s="254"/>
      <c r="C278" s="259" t="s">
        <v>2407</v>
      </c>
      <c r="D278" s="260" t="s">
        <v>3814</v>
      </c>
      <c r="E278" s="261">
        <v>2</v>
      </c>
      <c r="F278" s="262" t="s">
        <v>1233</v>
      </c>
      <c r="G278" s="262"/>
      <c r="H278" s="263">
        <v>41825</v>
      </c>
      <c r="I278" s="270" t="s">
        <v>2506</v>
      </c>
      <c r="J278" s="261" t="s">
        <v>3776</v>
      </c>
      <c r="K278" s="283" t="s">
        <v>3736</v>
      </c>
      <c r="L278" s="272">
        <v>34952.14</v>
      </c>
      <c r="M278" s="268"/>
      <c r="N278" s="268"/>
      <c r="O278" s="268">
        <v>36752.14</v>
      </c>
      <c r="P278" s="272">
        <v>34952.14</v>
      </c>
      <c r="Q278" s="268"/>
      <c r="R278" s="268"/>
      <c r="S278" s="268"/>
      <c r="T278" s="268">
        <v>1800</v>
      </c>
      <c r="U278" s="279">
        <v>-95.102326014213</v>
      </c>
      <c r="V278" s="281" t="s">
        <v>3409</v>
      </c>
      <c r="W278" s="23"/>
    </row>
    <row r="279" s="5" customFormat="1" ht="12.75" spans="1:23">
      <c r="A279" s="258">
        <v>273</v>
      </c>
      <c r="B279" s="254"/>
      <c r="C279" s="259" t="s">
        <v>2407</v>
      </c>
      <c r="D279" s="260" t="s">
        <v>2695</v>
      </c>
      <c r="E279" s="261">
        <v>1</v>
      </c>
      <c r="F279" s="262" t="s">
        <v>1233</v>
      </c>
      <c r="G279" s="262"/>
      <c r="H279" s="263">
        <v>41825</v>
      </c>
      <c r="I279" s="270" t="s">
        <v>2506</v>
      </c>
      <c r="J279" s="261" t="s">
        <v>3803</v>
      </c>
      <c r="K279" s="283" t="s">
        <v>2278</v>
      </c>
      <c r="L279" s="272">
        <v>12576.92</v>
      </c>
      <c r="M279" s="268"/>
      <c r="N279" s="268"/>
      <c r="O279" s="268">
        <v>13076.92</v>
      </c>
      <c r="P279" s="272">
        <v>12576.92</v>
      </c>
      <c r="Q279" s="268"/>
      <c r="R279" s="268"/>
      <c r="S279" s="268"/>
      <c r="T279" s="268">
        <v>970</v>
      </c>
      <c r="U279" s="279">
        <v>-92.5823511958474</v>
      </c>
      <c r="V279" s="281" t="s">
        <v>3409</v>
      </c>
      <c r="W279" s="23"/>
    </row>
    <row r="280" s="5" customFormat="1" ht="12.75" spans="1:23">
      <c r="A280" s="258">
        <v>274</v>
      </c>
      <c r="B280" s="254"/>
      <c r="C280" s="259" t="s">
        <v>3816</v>
      </c>
      <c r="D280" s="260" t="s">
        <v>3817</v>
      </c>
      <c r="E280" s="261">
        <v>60</v>
      </c>
      <c r="F280" s="262" t="s">
        <v>1250</v>
      </c>
      <c r="G280" s="262"/>
      <c r="H280" s="263">
        <v>39251</v>
      </c>
      <c r="I280" s="270" t="s">
        <v>2343</v>
      </c>
      <c r="J280" s="261" t="s">
        <v>3818</v>
      </c>
      <c r="K280" s="271">
        <v>0.1</v>
      </c>
      <c r="L280" s="272">
        <v>292.69</v>
      </c>
      <c r="M280" s="268"/>
      <c r="N280" s="268"/>
      <c r="O280" s="268">
        <v>307.69</v>
      </c>
      <c r="P280" s="272">
        <v>292.69</v>
      </c>
      <c r="Q280" s="268"/>
      <c r="R280" s="268"/>
      <c r="S280" s="268"/>
      <c r="T280" s="268">
        <v>170</v>
      </c>
      <c r="U280" s="279">
        <v>-44.7495856218922</v>
      </c>
      <c r="V280" s="281" t="s">
        <v>3409</v>
      </c>
      <c r="W280" s="23"/>
    </row>
    <row r="281" s="5" customFormat="1" ht="12.75" spans="1:23">
      <c r="A281" s="258">
        <v>275</v>
      </c>
      <c r="B281" s="254"/>
      <c r="C281" s="259" t="s">
        <v>3819</v>
      </c>
      <c r="D281" s="260" t="s">
        <v>3820</v>
      </c>
      <c r="E281" s="261">
        <v>2</v>
      </c>
      <c r="F281" s="262" t="s">
        <v>1233</v>
      </c>
      <c r="G281" s="262"/>
      <c r="H281" s="263">
        <v>41928</v>
      </c>
      <c r="I281" s="270"/>
      <c r="J281" s="261" t="s">
        <v>3821</v>
      </c>
      <c r="K281" s="271"/>
      <c r="L281" s="272">
        <v>163.79</v>
      </c>
      <c r="M281" s="268"/>
      <c r="N281" s="268"/>
      <c r="O281" s="268">
        <v>364.79</v>
      </c>
      <c r="P281" s="272">
        <v>163.79</v>
      </c>
      <c r="Q281" s="268"/>
      <c r="R281" s="268"/>
      <c r="S281" s="268"/>
      <c r="T281" s="268">
        <v>195</v>
      </c>
      <c r="U281" s="279">
        <v>-46.5445872968009</v>
      </c>
      <c r="V281" s="280" t="s">
        <v>3394</v>
      </c>
      <c r="W281" s="23"/>
    </row>
    <row r="282" s="5" customFormat="1" ht="12.75" spans="1:23">
      <c r="A282" s="258">
        <v>276</v>
      </c>
      <c r="B282" s="254"/>
      <c r="C282" s="259" t="s">
        <v>3822</v>
      </c>
      <c r="D282" s="260" t="s">
        <v>3823</v>
      </c>
      <c r="E282" s="261">
        <v>1</v>
      </c>
      <c r="F282" s="262" t="s">
        <v>1233</v>
      </c>
      <c r="G282" s="262"/>
      <c r="H282" s="263">
        <v>41928</v>
      </c>
      <c r="I282" s="270" t="s">
        <v>2343</v>
      </c>
      <c r="J282" s="261" t="s">
        <v>3824</v>
      </c>
      <c r="K282" s="271">
        <v>0.02</v>
      </c>
      <c r="L282" s="272">
        <v>1483.76</v>
      </c>
      <c r="M282" s="268"/>
      <c r="N282" s="268"/>
      <c r="O282" s="268">
        <v>1533.76</v>
      </c>
      <c r="P282" s="272">
        <v>1483.76</v>
      </c>
      <c r="Q282" s="268"/>
      <c r="R282" s="268"/>
      <c r="S282" s="268"/>
      <c r="T282" s="268">
        <v>50</v>
      </c>
      <c r="U282" s="279">
        <v>-96.7400375547674</v>
      </c>
      <c r="V282" s="281" t="s">
        <v>3409</v>
      </c>
      <c r="W282" s="23"/>
    </row>
    <row r="283" s="5" customFormat="1" ht="12.75" spans="1:23">
      <c r="A283" s="258">
        <v>277</v>
      </c>
      <c r="B283" s="254"/>
      <c r="C283" s="259" t="s">
        <v>3825</v>
      </c>
      <c r="D283" s="260" t="s">
        <v>3826</v>
      </c>
      <c r="E283" s="261">
        <v>1</v>
      </c>
      <c r="F283" s="262" t="s">
        <v>1231</v>
      </c>
      <c r="G283" s="262"/>
      <c r="H283" s="263">
        <v>42040</v>
      </c>
      <c r="I283" s="270"/>
      <c r="J283" s="261" t="s">
        <v>3274</v>
      </c>
      <c r="K283" s="271"/>
      <c r="L283" s="272">
        <v>11650.74</v>
      </c>
      <c r="M283" s="268"/>
      <c r="N283" s="268"/>
      <c r="O283" s="268">
        <v>35042.74</v>
      </c>
      <c r="P283" s="272">
        <v>11650.74</v>
      </c>
      <c r="Q283" s="268"/>
      <c r="R283" s="268"/>
      <c r="S283" s="268"/>
      <c r="T283" s="268">
        <v>22176</v>
      </c>
      <c r="U283" s="279">
        <v>-36.717277244873</v>
      </c>
      <c r="V283" s="280" t="s">
        <v>3394</v>
      </c>
      <c r="W283" s="23"/>
    </row>
    <row r="284" s="5" customFormat="1" ht="12.75" spans="1:23">
      <c r="A284" s="258">
        <v>278</v>
      </c>
      <c r="B284" s="254"/>
      <c r="C284" s="259" t="s">
        <v>3827</v>
      </c>
      <c r="D284" s="260" t="s">
        <v>3828</v>
      </c>
      <c r="E284" s="261">
        <v>2</v>
      </c>
      <c r="F284" s="262" t="s">
        <v>1231</v>
      </c>
      <c r="G284" s="262"/>
      <c r="H284" s="263">
        <v>42040</v>
      </c>
      <c r="I284" s="270"/>
      <c r="J284" s="261" t="s">
        <v>3274</v>
      </c>
      <c r="K284" s="271"/>
      <c r="L284" s="272">
        <v>2835.01</v>
      </c>
      <c r="M284" s="268"/>
      <c r="N284" s="268"/>
      <c r="O284" s="268">
        <v>8547.01</v>
      </c>
      <c r="P284" s="272">
        <v>2835.01</v>
      </c>
      <c r="Q284" s="268"/>
      <c r="R284" s="268"/>
      <c r="S284" s="268"/>
      <c r="T284" s="268">
        <v>5346</v>
      </c>
      <c r="U284" s="279">
        <v>-37.4518106331922</v>
      </c>
      <c r="V284" s="280" t="s">
        <v>3394</v>
      </c>
      <c r="W284" s="23"/>
    </row>
    <row r="285" s="5" customFormat="1" ht="12.75" spans="1:23">
      <c r="A285" s="258">
        <v>279</v>
      </c>
      <c r="B285" s="254"/>
      <c r="C285" s="259" t="s">
        <v>3829</v>
      </c>
      <c r="D285" s="260" t="s">
        <v>3830</v>
      </c>
      <c r="E285" s="261">
        <v>2</v>
      </c>
      <c r="F285" s="262" t="s">
        <v>1231</v>
      </c>
      <c r="G285" s="262"/>
      <c r="H285" s="263">
        <v>42040</v>
      </c>
      <c r="I285" s="270"/>
      <c r="J285" s="261" t="s">
        <v>3274</v>
      </c>
      <c r="K285" s="271"/>
      <c r="L285" s="272">
        <v>6223.42</v>
      </c>
      <c r="M285" s="268"/>
      <c r="N285" s="268"/>
      <c r="O285" s="268">
        <v>18803.42</v>
      </c>
      <c r="P285" s="272">
        <v>6223.42</v>
      </c>
      <c r="Q285" s="268"/>
      <c r="R285" s="268"/>
      <c r="S285" s="268"/>
      <c r="T285" s="268">
        <v>11880</v>
      </c>
      <c r="U285" s="279">
        <v>-36.8200040205452</v>
      </c>
      <c r="V285" s="280" t="s">
        <v>3394</v>
      </c>
      <c r="W285" s="23"/>
    </row>
    <row r="286" s="5" customFormat="1" ht="12.75" spans="1:23">
      <c r="A286" s="258">
        <v>280</v>
      </c>
      <c r="B286" s="254"/>
      <c r="C286" s="259" t="s">
        <v>3831</v>
      </c>
      <c r="D286" s="260" t="s">
        <v>3832</v>
      </c>
      <c r="E286" s="261">
        <v>1</v>
      </c>
      <c r="F286" s="262" t="s">
        <v>1233</v>
      </c>
      <c r="G286" s="262"/>
      <c r="H286" s="263">
        <v>39251</v>
      </c>
      <c r="I286" s="270"/>
      <c r="J286" s="261" t="s">
        <v>3833</v>
      </c>
      <c r="K286" s="271"/>
      <c r="L286" s="272">
        <v>69325.64</v>
      </c>
      <c r="M286" s="268"/>
      <c r="N286" s="268"/>
      <c r="O286" s="268">
        <v>79025.64</v>
      </c>
      <c r="P286" s="272">
        <v>69325.64</v>
      </c>
      <c r="Q286" s="268"/>
      <c r="R286" s="268"/>
      <c r="S286" s="268"/>
      <c r="T286" s="268">
        <v>6990</v>
      </c>
      <c r="U286" s="279">
        <v>-91.1547695153117</v>
      </c>
      <c r="V286" s="280" t="s">
        <v>3394</v>
      </c>
      <c r="W286" s="23"/>
    </row>
    <row r="287" s="5" customFormat="1" ht="12.75" spans="1:23">
      <c r="A287" s="258">
        <v>281</v>
      </c>
      <c r="B287" s="254"/>
      <c r="C287" s="259" t="s">
        <v>3834</v>
      </c>
      <c r="D287" s="260" t="s">
        <v>3835</v>
      </c>
      <c r="E287" s="261">
        <v>1</v>
      </c>
      <c r="F287" s="262" t="s">
        <v>1233</v>
      </c>
      <c r="G287" s="262"/>
      <c r="H287" s="263">
        <v>42270</v>
      </c>
      <c r="I287" s="270"/>
      <c r="J287" s="261" t="s">
        <v>3470</v>
      </c>
      <c r="K287" s="271"/>
      <c r="L287" s="272">
        <v>30095.68</v>
      </c>
      <c r="M287" s="268"/>
      <c r="N287" s="268"/>
      <c r="O287" s="268">
        <v>115213.68</v>
      </c>
      <c r="P287" s="272">
        <v>30095.68</v>
      </c>
      <c r="Q287" s="268"/>
      <c r="R287" s="268"/>
      <c r="S287" s="268"/>
      <c r="T287" s="268">
        <v>78522</v>
      </c>
      <c r="U287" s="279">
        <v>-31.8466348787748</v>
      </c>
      <c r="V287" s="280" t="s">
        <v>3394</v>
      </c>
      <c r="W287" s="23"/>
    </row>
    <row r="288" s="5" customFormat="1" ht="12.75" spans="1:23">
      <c r="A288" s="258">
        <v>282</v>
      </c>
      <c r="B288" s="254"/>
      <c r="C288" s="259" t="s">
        <v>3836</v>
      </c>
      <c r="D288" s="260"/>
      <c r="E288" s="261">
        <v>1</v>
      </c>
      <c r="F288" s="262" t="s">
        <v>1238</v>
      </c>
      <c r="G288" s="262"/>
      <c r="H288" s="263">
        <v>41435</v>
      </c>
      <c r="I288" s="270" t="s">
        <v>2343</v>
      </c>
      <c r="J288" s="261" t="s">
        <v>2861</v>
      </c>
      <c r="K288" s="271">
        <v>0.3</v>
      </c>
      <c r="L288" s="272">
        <v>548384.62</v>
      </c>
      <c r="M288" s="268"/>
      <c r="N288" s="268"/>
      <c r="O288" s="268">
        <v>573384.62</v>
      </c>
      <c r="P288" s="272">
        <v>548384.62</v>
      </c>
      <c r="Q288" s="268"/>
      <c r="R288" s="268"/>
      <c r="S288" s="268"/>
      <c r="T288" s="268">
        <v>25000</v>
      </c>
      <c r="U288" s="279">
        <v>-95.6399249076475</v>
      </c>
      <c r="V288" s="281" t="s">
        <v>3409</v>
      </c>
      <c r="W288" s="23"/>
    </row>
    <row r="289" s="5" customFormat="1" ht="12.75" spans="1:23">
      <c r="A289" s="258">
        <v>283</v>
      </c>
      <c r="B289" s="254"/>
      <c r="C289" s="259" t="s">
        <v>3837</v>
      </c>
      <c r="D289" s="260" t="s">
        <v>3838</v>
      </c>
      <c r="E289" s="261">
        <v>1</v>
      </c>
      <c r="F289" s="262" t="s">
        <v>1233</v>
      </c>
      <c r="G289" s="262"/>
      <c r="H289" s="263">
        <v>41435</v>
      </c>
      <c r="I289" s="270" t="s">
        <v>2506</v>
      </c>
      <c r="J289" s="261" t="s">
        <v>3839</v>
      </c>
      <c r="K289" s="283" t="s">
        <v>3840</v>
      </c>
      <c r="L289" s="272">
        <v>95299.14</v>
      </c>
      <c r="M289" s="268"/>
      <c r="N289" s="268"/>
      <c r="O289" s="268">
        <v>99299.14</v>
      </c>
      <c r="P289" s="272">
        <v>95299.14</v>
      </c>
      <c r="Q289" s="268"/>
      <c r="R289" s="268"/>
      <c r="S289" s="268"/>
      <c r="T289" s="268">
        <v>4000</v>
      </c>
      <c r="U289" s="279">
        <v>-95.9717677313217</v>
      </c>
      <c r="V289" s="281" t="s">
        <v>3409</v>
      </c>
      <c r="W289" s="23"/>
    </row>
    <row r="290" s="5" customFormat="1" ht="12.75" spans="1:23">
      <c r="A290" s="258">
        <v>284</v>
      </c>
      <c r="B290" s="254"/>
      <c r="C290" s="259" t="s">
        <v>3841</v>
      </c>
      <c r="D290" s="260" t="s">
        <v>3842</v>
      </c>
      <c r="E290" s="261">
        <v>1</v>
      </c>
      <c r="F290" s="262" t="s">
        <v>1233</v>
      </c>
      <c r="G290" s="262"/>
      <c r="H290" s="263">
        <v>41435</v>
      </c>
      <c r="I290" s="270" t="s">
        <v>2506</v>
      </c>
      <c r="J290" s="261" t="s">
        <v>3304</v>
      </c>
      <c r="K290" s="283" t="s">
        <v>3840</v>
      </c>
      <c r="L290" s="272">
        <v>26478.63</v>
      </c>
      <c r="M290" s="268"/>
      <c r="N290" s="268"/>
      <c r="O290" s="268">
        <v>27478.63</v>
      </c>
      <c r="P290" s="272">
        <v>26478.63</v>
      </c>
      <c r="Q290" s="268"/>
      <c r="R290" s="268"/>
      <c r="S290" s="268"/>
      <c r="T290" s="268">
        <v>1940</v>
      </c>
      <c r="U290" s="279">
        <v>-92.9399682589707</v>
      </c>
      <c r="V290" s="281" t="s">
        <v>3409</v>
      </c>
      <c r="W290" s="23"/>
    </row>
    <row r="291" s="5" customFormat="1" ht="12.75" spans="1:23">
      <c r="A291" s="258">
        <v>285</v>
      </c>
      <c r="B291" s="254"/>
      <c r="C291" s="259" t="s">
        <v>3841</v>
      </c>
      <c r="D291" s="260" t="s">
        <v>3843</v>
      </c>
      <c r="E291" s="261">
        <v>1</v>
      </c>
      <c r="F291" s="262" t="s">
        <v>1233</v>
      </c>
      <c r="G291" s="262"/>
      <c r="H291" s="263">
        <v>41435</v>
      </c>
      <c r="I291" s="270" t="s">
        <v>2506</v>
      </c>
      <c r="J291" s="261" t="s">
        <v>3839</v>
      </c>
      <c r="K291" s="283" t="s">
        <v>3840</v>
      </c>
      <c r="L291" s="272">
        <v>26478.63</v>
      </c>
      <c r="M291" s="268"/>
      <c r="N291" s="268"/>
      <c r="O291" s="268">
        <v>27478.63</v>
      </c>
      <c r="P291" s="272">
        <v>26478.63</v>
      </c>
      <c r="Q291" s="268"/>
      <c r="R291" s="268"/>
      <c r="S291" s="268"/>
      <c r="T291" s="268">
        <v>1940</v>
      </c>
      <c r="U291" s="279">
        <v>-92.9399682589707</v>
      </c>
      <c r="V291" s="281" t="s">
        <v>3409</v>
      </c>
      <c r="W291" s="23"/>
    </row>
    <row r="292" s="5" customFormat="1" ht="12.75" spans="1:23">
      <c r="A292" s="258">
        <v>286</v>
      </c>
      <c r="B292" s="254"/>
      <c r="C292" s="259" t="s">
        <v>2407</v>
      </c>
      <c r="D292" s="260" t="s">
        <v>3793</v>
      </c>
      <c r="E292" s="261">
        <v>1</v>
      </c>
      <c r="F292" s="262" t="s">
        <v>1233</v>
      </c>
      <c r="G292" s="262"/>
      <c r="H292" s="263">
        <v>41825</v>
      </c>
      <c r="I292" s="270" t="s">
        <v>2506</v>
      </c>
      <c r="J292" s="261" t="s">
        <v>3844</v>
      </c>
      <c r="K292" s="271" t="s">
        <v>3733</v>
      </c>
      <c r="L292" s="272">
        <v>9884.58</v>
      </c>
      <c r="M292" s="268"/>
      <c r="N292" s="268"/>
      <c r="O292" s="268">
        <v>10384.58</v>
      </c>
      <c r="P292" s="272">
        <v>9884.58</v>
      </c>
      <c r="Q292" s="268"/>
      <c r="R292" s="268"/>
      <c r="S292" s="268"/>
      <c r="T292" s="268">
        <v>720</v>
      </c>
      <c r="U292" s="279">
        <v>-93.0666430418948</v>
      </c>
      <c r="V292" s="281" t="s">
        <v>3409</v>
      </c>
      <c r="W292" s="23"/>
    </row>
    <row r="293" s="5" customFormat="1" ht="12.75" spans="1:23">
      <c r="A293" s="258">
        <v>287</v>
      </c>
      <c r="B293" s="254"/>
      <c r="C293" s="259" t="s">
        <v>2407</v>
      </c>
      <c r="D293" s="260" t="s">
        <v>3793</v>
      </c>
      <c r="E293" s="261">
        <v>1</v>
      </c>
      <c r="F293" s="262" t="s">
        <v>1233</v>
      </c>
      <c r="G293" s="262"/>
      <c r="H293" s="263">
        <v>41825</v>
      </c>
      <c r="I293" s="270" t="s">
        <v>2506</v>
      </c>
      <c r="J293" s="261" t="s">
        <v>3844</v>
      </c>
      <c r="K293" s="271" t="s">
        <v>3733</v>
      </c>
      <c r="L293" s="272">
        <v>9884.57</v>
      </c>
      <c r="M293" s="268"/>
      <c r="N293" s="268"/>
      <c r="O293" s="268">
        <v>10384.57</v>
      </c>
      <c r="P293" s="272">
        <v>9884.57</v>
      </c>
      <c r="Q293" s="268"/>
      <c r="R293" s="268"/>
      <c r="S293" s="268"/>
      <c r="T293" s="268">
        <v>720</v>
      </c>
      <c r="U293" s="279">
        <v>-93.0666363652997</v>
      </c>
      <c r="V293" s="281" t="s">
        <v>3409</v>
      </c>
      <c r="W293" s="23"/>
    </row>
    <row r="294" s="5" customFormat="1" ht="12.75" spans="1:23">
      <c r="A294" s="258">
        <v>288</v>
      </c>
      <c r="B294" s="254"/>
      <c r="C294" s="259" t="s">
        <v>3845</v>
      </c>
      <c r="D294" s="260" t="s">
        <v>3846</v>
      </c>
      <c r="E294" s="261">
        <v>1</v>
      </c>
      <c r="F294" s="262" t="s">
        <v>1231</v>
      </c>
      <c r="G294" s="262"/>
      <c r="H294" s="263">
        <v>42017</v>
      </c>
      <c r="I294" s="270"/>
      <c r="J294" s="261" t="s">
        <v>3847</v>
      </c>
      <c r="K294" s="271"/>
      <c r="L294" s="272">
        <v>310.7</v>
      </c>
      <c r="M294" s="268"/>
      <c r="N294" s="268"/>
      <c r="O294" s="268">
        <v>854.7</v>
      </c>
      <c r="P294" s="272">
        <v>310.7</v>
      </c>
      <c r="Q294" s="268"/>
      <c r="R294" s="268"/>
      <c r="S294" s="268"/>
      <c r="T294" s="268">
        <v>528</v>
      </c>
      <c r="U294" s="279">
        <v>-38.2239382239382</v>
      </c>
      <c r="V294" s="280" t="s">
        <v>3394</v>
      </c>
      <c r="W294" s="23"/>
    </row>
    <row r="295" s="5" customFormat="1" ht="12.75" spans="1:23">
      <c r="A295" s="258">
        <v>289</v>
      </c>
      <c r="B295" s="254"/>
      <c r="C295" s="259" t="s">
        <v>2407</v>
      </c>
      <c r="D295" s="260" t="s">
        <v>3793</v>
      </c>
      <c r="E295" s="261">
        <v>1</v>
      </c>
      <c r="F295" s="262" t="s">
        <v>1233</v>
      </c>
      <c r="G295" s="262"/>
      <c r="H295" s="263">
        <v>41825</v>
      </c>
      <c r="I295" s="270" t="s">
        <v>2506</v>
      </c>
      <c r="J295" s="261" t="s">
        <v>3844</v>
      </c>
      <c r="K295" s="271" t="s">
        <v>3733</v>
      </c>
      <c r="L295" s="272">
        <v>9884.57</v>
      </c>
      <c r="M295" s="268"/>
      <c r="N295" s="268"/>
      <c r="O295" s="268">
        <v>10384.57</v>
      </c>
      <c r="P295" s="272">
        <v>9884.57</v>
      </c>
      <c r="Q295" s="268"/>
      <c r="R295" s="268"/>
      <c r="S295" s="268"/>
      <c r="T295" s="268">
        <v>720</v>
      </c>
      <c r="U295" s="279">
        <v>-93.0666363652997</v>
      </c>
      <c r="V295" s="281" t="s">
        <v>3409</v>
      </c>
      <c r="W295" s="23"/>
    </row>
    <row r="296" s="5" customFormat="1" ht="12.75" spans="1:23">
      <c r="A296" s="258">
        <v>290</v>
      </c>
      <c r="B296" s="254"/>
      <c r="C296" s="259" t="s">
        <v>2407</v>
      </c>
      <c r="D296" s="260" t="s">
        <v>3848</v>
      </c>
      <c r="E296" s="261">
        <v>1</v>
      </c>
      <c r="F296" s="262" t="s">
        <v>1233</v>
      </c>
      <c r="G296" s="262"/>
      <c r="H296" s="263">
        <v>41825</v>
      </c>
      <c r="I296" s="270" t="s">
        <v>2506</v>
      </c>
      <c r="J296" s="261" t="s">
        <v>3844</v>
      </c>
      <c r="K296" s="271" t="s">
        <v>3849</v>
      </c>
      <c r="L296" s="272">
        <v>10269.23</v>
      </c>
      <c r="M296" s="268"/>
      <c r="N296" s="268"/>
      <c r="O296" s="268">
        <v>10769.23</v>
      </c>
      <c r="P296" s="272">
        <v>10269.23</v>
      </c>
      <c r="Q296" s="268"/>
      <c r="R296" s="268"/>
      <c r="S296" s="268"/>
      <c r="T296" s="268">
        <v>530</v>
      </c>
      <c r="U296" s="279">
        <v>-95.0785710770408</v>
      </c>
      <c r="V296" s="281" t="s">
        <v>3409</v>
      </c>
      <c r="W296" s="23"/>
    </row>
    <row r="297" s="5" customFormat="1" ht="12.75" spans="1:23">
      <c r="A297" s="258">
        <v>291</v>
      </c>
      <c r="B297" s="254"/>
      <c r="C297" s="259" t="s">
        <v>2407</v>
      </c>
      <c r="D297" s="260" t="s">
        <v>3848</v>
      </c>
      <c r="E297" s="261">
        <v>1</v>
      </c>
      <c r="F297" s="262" t="s">
        <v>1233</v>
      </c>
      <c r="G297" s="262"/>
      <c r="H297" s="263">
        <v>41825</v>
      </c>
      <c r="I297" s="270" t="s">
        <v>2506</v>
      </c>
      <c r="J297" s="261" t="s">
        <v>3844</v>
      </c>
      <c r="K297" s="271" t="s">
        <v>3849</v>
      </c>
      <c r="L297" s="272">
        <v>10269.23</v>
      </c>
      <c r="M297" s="268"/>
      <c r="N297" s="268"/>
      <c r="O297" s="268">
        <v>10769.23</v>
      </c>
      <c r="P297" s="272">
        <v>10269.23</v>
      </c>
      <c r="Q297" s="268"/>
      <c r="R297" s="268"/>
      <c r="S297" s="268"/>
      <c r="T297" s="268">
        <v>530</v>
      </c>
      <c r="U297" s="279">
        <v>-95.0785710770408</v>
      </c>
      <c r="V297" s="281" t="s">
        <v>3409</v>
      </c>
      <c r="W297" s="23"/>
    </row>
    <row r="298" s="5" customFormat="1" ht="12.75" spans="1:23">
      <c r="A298" s="258">
        <v>292</v>
      </c>
      <c r="B298" s="254"/>
      <c r="C298" s="259" t="s">
        <v>2407</v>
      </c>
      <c r="D298" s="260" t="s">
        <v>2408</v>
      </c>
      <c r="E298" s="261">
        <v>1</v>
      </c>
      <c r="F298" s="262" t="s">
        <v>1233</v>
      </c>
      <c r="G298" s="262"/>
      <c r="H298" s="263">
        <v>41825</v>
      </c>
      <c r="I298" s="270" t="s">
        <v>3850</v>
      </c>
      <c r="J298" s="261" t="s">
        <v>3844</v>
      </c>
      <c r="K298" s="271" t="s">
        <v>3851</v>
      </c>
      <c r="L298" s="272">
        <v>3902.56</v>
      </c>
      <c r="M298" s="268"/>
      <c r="N298" s="268"/>
      <c r="O298" s="268">
        <v>4102.56</v>
      </c>
      <c r="P298" s="272">
        <v>3902.56</v>
      </c>
      <c r="Q298" s="268"/>
      <c r="R298" s="268"/>
      <c r="S298" s="268"/>
      <c r="T298" s="268">
        <v>600</v>
      </c>
      <c r="U298" s="279">
        <v>-85.3749853749854</v>
      </c>
      <c r="V298" s="281" t="s">
        <v>3409</v>
      </c>
      <c r="W298" s="23"/>
    </row>
    <row r="299" s="5" customFormat="1" ht="12.75" spans="1:23">
      <c r="A299" s="258">
        <v>293</v>
      </c>
      <c r="B299" s="254"/>
      <c r="C299" s="259" t="s">
        <v>2407</v>
      </c>
      <c r="D299" s="260" t="s">
        <v>2408</v>
      </c>
      <c r="E299" s="261">
        <v>1</v>
      </c>
      <c r="F299" s="262" t="s">
        <v>1233</v>
      </c>
      <c r="G299" s="262"/>
      <c r="H299" s="263">
        <v>41825</v>
      </c>
      <c r="I299" s="270" t="s">
        <v>3850</v>
      </c>
      <c r="J299" s="261" t="s">
        <v>3844</v>
      </c>
      <c r="K299" s="271" t="s">
        <v>3851</v>
      </c>
      <c r="L299" s="272">
        <v>3902.57</v>
      </c>
      <c r="M299" s="268"/>
      <c r="N299" s="268"/>
      <c r="O299" s="268">
        <v>4102.57</v>
      </c>
      <c r="P299" s="272">
        <v>3902.57</v>
      </c>
      <c r="Q299" s="268"/>
      <c r="R299" s="268"/>
      <c r="S299" s="268"/>
      <c r="T299" s="268">
        <v>600</v>
      </c>
      <c r="U299" s="279">
        <v>-85.3750210234073</v>
      </c>
      <c r="V299" s="281" t="s">
        <v>3409</v>
      </c>
      <c r="W299" s="23"/>
    </row>
    <row r="300" s="5" customFormat="1" ht="12.75" spans="1:23">
      <c r="A300" s="258">
        <v>294</v>
      </c>
      <c r="B300" s="254"/>
      <c r="C300" s="259" t="s">
        <v>3407</v>
      </c>
      <c r="D300" s="260" t="s">
        <v>3852</v>
      </c>
      <c r="E300" s="261">
        <v>1</v>
      </c>
      <c r="F300" s="262" t="s">
        <v>1233</v>
      </c>
      <c r="G300" s="262"/>
      <c r="H300" s="263">
        <v>41753</v>
      </c>
      <c r="I300" s="270" t="s">
        <v>2343</v>
      </c>
      <c r="J300" s="261" t="s">
        <v>3304</v>
      </c>
      <c r="K300" s="271">
        <v>0.3</v>
      </c>
      <c r="L300" s="272">
        <v>15439.32</v>
      </c>
      <c r="M300" s="268"/>
      <c r="N300" s="268"/>
      <c r="O300" s="268">
        <v>16239.32</v>
      </c>
      <c r="P300" s="272">
        <v>15439.32</v>
      </c>
      <c r="Q300" s="268"/>
      <c r="R300" s="268"/>
      <c r="S300" s="268"/>
      <c r="T300" s="268">
        <v>800</v>
      </c>
      <c r="U300" s="279">
        <v>-95.0736853513571</v>
      </c>
      <c r="V300" s="281" t="s">
        <v>3409</v>
      </c>
      <c r="W300" s="23"/>
    </row>
    <row r="301" s="5" customFormat="1" ht="12.75" spans="1:23">
      <c r="A301" s="258">
        <v>295</v>
      </c>
      <c r="B301" s="254"/>
      <c r="C301" s="259" t="s">
        <v>3853</v>
      </c>
      <c r="D301" s="260"/>
      <c r="E301" s="261">
        <v>1</v>
      </c>
      <c r="F301" s="262" t="s">
        <v>1233</v>
      </c>
      <c r="G301" s="262"/>
      <c r="H301" s="263">
        <v>39251</v>
      </c>
      <c r="I301" s="270" t="s">
        <v>2343</v>
      </c>
      <c r="J301" s="261" t="s">
        <v>3428</v>
      </c>
      <c r="K301" s="271">
        <v>0.1</v>
      </c>
      <c r="L301" s="272">
        <v>2000</v>
      </c>
      <c r="M301" s="268"/>
      <c r="N301" s="268"/>
      <c r="O301" s="268">
        <v>2100</v>
      </c>
      <c r="P301" s="272">
        <v>2000</v>
      </c>
      <c r="Q301" s="268"/>
      <c r="R301" s="268"/>
      <c r="S301" s="268"/>
      <c r="T301" s="268">
        <v>170</v>
      </c>
      <c r="U301" s="279">
        <v>-91.9047619047619</v>
      </c>
      <c r="V301" s="281" t="s">
        <v>3409</v>
      </c>
      <c r="W301" s="23"/>
    </row>
    <row r="302" s="5" customFormat="1" ht="12.75" spans="1:23">
      <c r="A302" s="258">
        <v>296</v>
      </c>
      <c r="B302" s="254"/>
      <c r="C302" s="259" t="s">
        <v>3853</v>
      </c>
      <c r="D302" s="260"/>
      <c r="E302" s="261">
        <v>1</v>
      </c>
      <c r="F302" s="262" t="s">
        <v>1233</v>
      </c>
      <c r="G302" s="262"/>
      <c r="H302" s="263">
        <v>39251</v>
      </c>
      <c r="I302" s="270" t="s">
        <v>2343</v>
      </c>
      <c r="J302" s="261" t="s">
        <v>3428</v>
      </c>
      <c r="K302" s="271">
        <v>0.1</v>
      </c>
      <c r="L302" s="272">
        <v>2000</v>
      </c>
      <c r="M302" s="268"/>
      <c r="N302" s="268"/>
      <c r="O302" s="268">
        <v>2100</v>
      </c>
      <c r="P302" s="272">
        <v>2000</v>
      </c>
      <c r="Q302" s="268"/>
      <c r="R302" s="268"/>
      <c r="S302" s="268"/>
      <c r="T302" s="268">
        <v>170</v>
      </c>
      <c r="U302" s="279">
        <v>-91.9047619047619</v>
      </c>
      <c r="V302" s="281" t="s">
        <v>3409</v>
      </c>
      <c r="W302" s="23"/>
    </row>
    <row r="303" s="5" customFormat="1" ht="12.75" spans="1:23">
      <c r="A303" s="258">
        <v>297</v>
      </c>
      <c r="B303" s="254"/>
      <c r="C303" s="259" t="s">
        <v>3693</v>
      </c>
      <c r="D303" s="260" t="s">
        <v>3854</v>
      </c>
      <c r="E303" s="261">
        <v>1</v>
      </c>
      <c r="F303" s="262" t="s">
        <v>1233</v>
      </c>
      <c r="G303" s="262"/>
      <c r="H303" s="263">
        <v>41435</v>
      </c>
      <c r="I303" s="270" t="s">
        <v>2506</v>
      </c>
      <c r="J303" s="261" t="s">
        <v>3855</v>
      </c>
      <c r="K303" s="271" t="s">
        <v>3856</v>
      </c>
      <c r="L303" s="272">
        <v>18886.33</v>
      </c>
      <c r="M303" s="268"/>
      <c r="N303" s="268"/>
      <c r="O303" s="268">
        <v>19786.33</v>
      </c>
      <c r="P303" s="272">
        <v>18886.33</v>
      </c>
      <c r="Q303" s="268"/>
      <c r="R303" s="268"/>
      <c r="S303" s="268"/>
      <c r="T303" s="268">
        <v>2210</v>
      </c>
      <c r="U303" s="279">
        <v>-88.830672489542</v>
      </c>
      <c r="V303" s="281" t="s">
        <v>3409</v>
      </c>
      <c r="W303" s="23"/>
    </row>
    <row r="304" s="5" customFormat="1" ht="12.75" spans="1:23">
      <c r="A304" s="258">
        <v>298</v>
      </c>
      <c r="B304" s="254"/>
      <c r="C304" s="259" t="s">
        <v>3857</v>
      </c>
      <c r="D304" s="260" t="s">
        <v>3858</v>
      </c>
      <c r="E304" s="261">
        <v>1</v>
      </c>
      <c r="F304" s="262" t="s">
        <v>1233</v>
      </c>
      <c r="G304" s="262"/>
      <c r="H304" s="263">
        <v>41435</v>
      </c>
      <c r="I304" s="270"/>
      <c r="J304" s="261" t="s">
        <v>3490</v>
      </c>
      <c r="K304" s="271"/>
      <c r="L304" s="272">
        <v>363.95</v>
      </c>
      <c r="M304" s="268"/>
      <c r="N304" s="268"/>
      <c r="O304" s="268">
        <v>717.95</v>
      </c>
      <c r="P304" s="272">
        <v>363.95</v>
      </c>
      <c r="Q304" s="268"/>
      <c r="R304" s="268"/>
      <c r="S304" s="268"/>
      <c r="T304" s="268">
        <v>324</v>
      </c>
      <c r="U304" s="279">
        <v>-54.8715091580194</v>
      </c>
      <c r="V304" s="277" t="s">
        <v>2147</v>
      </c>
      <c r="W304" s="23"/>
    </row>
    <row r="305" s="5" customFormat="1" ht="12.75" spans="1:23">
      <c r="A305" s="258">
        <v>299</v>
      </c>
      <c r="B305" s="254"/>
      <c r="C305" s="259" t="s">
        <v>3857</v>
      </c>
      <c r="D305" s="260" t="s">
        <v>3858</v>
      </c>
      <c r="E305" s="261">
        <v>1</v>
      </c>
      <c r="F305" s="262" t="s">
        <v>1233</v>
      </c>
      <c r="G305" s="262"/>
      <c r="H305" s="263">
        <v>41435</v>
      </c>
      <c r="I305" s="270"/>
      <c r="J305" s="261" t="s">
        <v>3490</v>
      </c>
      <c r="K305" s="271"/>
      <c r="L305" s="272">
        <v>363.95</v>
      </c>
      <c r="M305" s="268"/>
      <c r="N305" s="268"/>
      <c r="O305" s="268">
        <v>717.95</v>
      </c>
      <c r="P305" s="272">
        <v>363.95</v>
      </c>
      <c r="Q305" s="268"/>
      <c r="R305" s="268"/>
      <c r="S305" s="268"/>
      <c r="T305" s="268">
        <v>324</v>
      </c>
      <c r="U305" s="279">
        <v>-54.8715091580194</v>
      </c>
      <c r="V305" s="277" t="s">
        <v>2147</v>
      </c>
      <c r="W305" s="23"/>
    </row>
    <row r="306" s="5" customFormat="1" ht="12.75" spans="1:23">
      <c r="A306" s="258">
        <v>300</v>
      </c>
      <c r="B306" s="254"/>
      <c r="C306" s="259" t="s">
        <v>3857</v>
      </c>
      <c r="D306" s="260" t="s">
        <v>3858</v>
      </c>
      <c r="E306" s="261">
        <v>1</v>
      </c>
      <c r="F306" s="262" t="s">
        <v>1233</v>
      </c>
      <c r="G306" s="262"/>
      <c r="H306" s="263">
        <v>41435</v>
      </c>
      <c r="I306" s="270"/>
      <c r="J306" s="261" t="s">
        <v>3490</v>
      </c>
      <c r="K306" s="271"/>
      <c r="L306" s="272">
        <v>363.95</v>
      </c>
      <c r="M306" s="268"/>
      <c r="N306" s="268"/>
      <c r="O306" s="268">
        <v>717.95</v>
      </c>
      <c r="P306" s="272">
        <v>363.95</v>
      </c>
      <c r="Q306" s="268"/>
      <c r="R306" s="268"/>
      <c r="S306" s="268"/>
      <c r="T306" s="268">
        <v>324</v>
      </c>
      <c r="U306" s="279">
        <v>-54.8715091580194</v>
      </c>
      <c r="V306" s="277" t="s">
        <v>2147</v>
      </c>
      <c r="W306" s="23"/>
    </row>
    <row r="307" s="5" customFormat="1" ht="12.75" spans="1:23">
      <c r="A307" s="258">
        <v>301</v>
      </c>
      <c r="B307" s="254"/>
      <c r="C307" s="259" t="s">
        <v>3857</v>
      </c>
      <c r="D307" s="260" t="s">
        <v>3858</v>
      </c>
      <c r="E307" s="261">
        <v>1</v>
      </c>
      <c r="F307" s="262" t="s">
        <v>1233</v>
      </c>
      <c r="G307" s="262"/>
      <c r="H307" s="263">
        <v>41435</v>
      </c>
      <c r="I307" s="270"/>
      <c r="J307" s="261" t="s">
        <v>3490</v>
      </c>
      <c r="K307" s="271"/>
      <c r="L307" s="272">
        <v>363.95</v>
      </c>
      <c r="M307" s="268"/>
      <c r="N307" s="268"/>
      <c r="O307" s="268">
        <v>717.95</v>
      </c>
      <c r="P307" s="272">
        <v>363.95</v>
      </c>
      <c r="Q307" s="268"/>
      <c r="R307" s="268"/>
      <c r="S307" s="268"/>
      <c r="T307" s="268">
        <v>324</v>
      </c>
      <c r="U307" s="279">
        <v>-54.8715091580194</v>
      </c>
      <c r="V307" s="277" t="s">
        <v>2147</v>
      </c>
      <c r="W307" s="23"/>
    </row>
    <row r="308" s="5" customFormat="1" ht="12.75" spans="1:23">
      <c r="A308" s="258">
        <v>302</v>
      </c>
      <c r="B308" s="254"/>
      <c r="C308" s="259" t="s">
        <v>3857</v>
      </c>
      <c r="D308" s="260" t="s">
        <v>3858</v>
      </c>
      <c r="E308" s="261">
        <v>1</v>
      </c>
      <c r="F308" s="262" t="s">
        <v>1233</v>
      </c>
      <c r="G308" s="262"/>
      <c r="H308" s="263">
        <v>41435</v>
      </c>
      <c r="I308" s="270"/>
      <c r="J308" s="261" t="s">
        <v>3490</v>
      </c>
      <c r="K308" s="271"/>
      <c r="L308" s="272">
        <v>363.95</v>
      </c>
      <c r="M308" s="268"/>
      <c r="N308" s="268"/>
      <c r="O308" s="268">
        <v>717.95</v>
      </c>
      <c r="P308" s="272">
        <v>363.95</v>
      </c>
      <c r="Q308" s="268"/>
      <c r="R308" s="268"/>
      <c r="S308" s="268"/>
      <c r="T308" s="268">
        <v>324</v>
      </c>
      <c r="U308" s="279">
        <v>-54.8715091580194</v>
      </c>
      <c r="V308" s="277" t="s">
        <v>2147</v>
      </c>
      <c r="W308" s="23"/>
    </row>
    <row r="309" s="5" customFormat="1" ht="12.75" spans="1:23">
      <c r="A309" s="258">
        <v>303</v>
      </c>
      <c r="B309" s="254"/>
      <c r="C309" s="259" t="s">
        <v>3857</v>
      </c>
      <c r="D309" s="260" t="s">
        <v>3858</v>
      </c>
      <c r="E309" s="261">
        <v>1</v>
      </c>
      <c r="F309" s="262" t="s">
        <v>1233</v>
      </c>
      <c r="G309" s="262"/>
      <c r="H309" s="263">
        <v>41435</v>
      </c>
      <c r="I309" s="270"/>
      <c r="J309" s="261" t="s">
        <v>3490</v>
      </c>
      <c r="K309" s="271"/>
      <c r="L309" s="272">
        <v>363.95</v>
      </c>
      <c r="M309" s="268"/>
      <c r="N309" s="268"/>
      <c r="O309" s="268">
        <v>717.95</v>
      </c>
      <c r="P309" s="272">
        <v>363.95</v>
      </c>
      <c r="Q309" s="268"/>
      <c r="R309" s="268"/>
      <c r="S309" s="268"/>
      <c r="T309" s="268">
        <v>324</v>
      </c>
      <c r="U309" s="279">
        <v>-54.8715091580194</v>
      </c>
      <c r="V309" s="277" t="s">
        <v>2147</v>
      </c>
      <c r="W309" s="23"/>
    </row>
    <row r="310" s="5" customFormat="1" ht="12.75" spans="1:23">
      <c r="A310" s="258">
        <v>304</v>
      </c>
      <c r="B310" s="254"/>
      <c r="C310" s="259" t="s">
        <v>3857</v>
      </c>
      <c r="D310" s="260" t="s">
        <v>3858</v>
      </c>
      <c r="E310" s="261">
        <v>1</v>
      </c>
      <c r="F310" s="262" t="s">
        <v>1233</v>
      </c>
      <c r="G310" s="262"/>
      <c r="H310" s="263">
        <v>41435</v>
      </c>
      <c r="I310" s="270"/>
      <c r="J310" s="261" t="s">
        <v>3859</v>
      </c>
      <c r="K310" s="271"/>
      <c r="L310" s="272">
        <v>363.95</v>
      </c>
      <c r="M310" s="268"/>
      <c r="N310" s="268"/>
      <c r="O310" s="268">
        <v>717.95</v>
      </c>
      <c r="P310" s="272">
        <v>363.95</v>
      </c>
      <c r="Q310" s="268"/>
      <c r="R310" s="268"/>
      <c r="S310" s="268"/>
      <c r="T310" s="268">
        <v>324</v>
      </c>
      <c r="U310" s="279">
        <v>-54.8715091580194</v>
      </c>
      <c r="V310" s="277" t="s">
        <v>2147</v>
      </c>
      <c r="W310" s="23"/>
    </row>
    <row r="311" s="5" customFormat="1" ht="12.75" spans="1:23">
      <c r="A311" s="258">
        <v>305</v>
      </c>
      <c r="B311" s="254"/>
      <c r="C311" s="259" t="s">
        <v>3857</v>
      </c>
      <c r="D311" s="260" t="s">
        <v>3858</v>
      </c>
      <c r="E311" s="261">
        <v>1</v>
      </c>
      <c r="F311" s="262" t="s">
        <v>1233</v>
      </c>
      <c r="G311" s="262"/>
      <c r="H311" s="263">
        <v>41435</v>
      </c>
      <c r="I311" s="270"/>
      <c r="J311" s="261" t="s">
        <v>3859</v>
      </c>
      <c r="K311" s="271"/>
      <c r="L311" s="272">
        <v>363.95</v>
      </c>
      <c r="M311" s="268"/>
      <c r="N311" s="268"/>
      <c r="O311" s="268">
        <v>717.95</v>
      </c>
      <c r="P311" s="272">
        <v>363.95</v>
      </c>
      <c r="Q311" s="268"/>
      <c r="R311" s="268"/>
      <c r="S311" s="268"/>
      <c r="T311" s="268">
        <v>324</v>
      </c>
      <c r="U311" s="279">
        <v>-54.8715091580194</v>
      </c>
      <c r="V311" s="277" t="s">
        <v>2147</v>
      </c>
      <c r="W311" s="23"/>
    </row>
    <row r="312" s="5" customFormat="1" ht="12.75" spans="1:23">
      <c r="A312" s="258">
        <v>306</v>
      </c>
      <c r="B312" s="254"/>
      <c r="C312" s="259" t="s">
        <v>3857</v>
      </c>
      <c r="D312" s="260" t="s">
        <v>3858</v>
      </c>
      <c r="E312" s="261">
        <v>1</v>
      </c>
      <c r="F312" s="262" t="s">
        <v>1233</v>
      </c>
      <c r="G312" s="262"/>
      <c r="H312" s="263">
        <v>41435</v>
      </c>
      <c r="I312" s="270"/>
      <c r="J312" s="261" t="s">
        <v>3859</v>
      </c>
      <c r="K312" s="271"/>
      <c r="L312" s="272">
        <v>363.95</v>
      </c>
      <c r="M312" s="268"/>
      <c r="N312" s="268"/>
      <c r="O312" s="268">
        <v>717.95</v>
      </c>
      <c r="P312" s="272">
        <v>363.95</v>
      </c>
      <c r="Q312" s="268"/>
      <c r="R312" s="268"/>
      <c r="S312" s="268"/>
      <c r="T312" s="268">
        <v>324</v>
      </c>
      <c r="U312" s="279">
        <v>-54.8715091580194</v>
      </c>
      <c r="V312" s="277" t="s">
        <v>2147</v>
      </c>
      <c r="W312" s="23"/>
    </row>
    <row r="313" s="5" customFormat="1" ht="12.75" spans="1:23">
      <c r="A313" s="258">
        <v>307</v>
      </c>
      <c r="B313" s="254"/>
      <c r="C313" s="259" t="s">
        <v>3857</v>
      </c>
      <c r="D313" s="260" t="s">
        <v>3858</v>
      </c>
      <c r="E313" s="261">
        <v>1</v>
      </c>
      <c r="F313" s="262" t="s">
        <v>1233</v>
      </c>
      <c r="G313" s="262"/>
      <c r="H313" s="263">
        <v>41435</v>
      </c>
      <c r="I313" s="270"/>
      <c r="J313" s="261" t="s">
        <v>3860</v>
      </c>
      <c r="K313" s="271"/>
      <c r="L313" s="272">
        <v>363.95</v>
      </c>
      <c r="M313" s="268"/>
      <c r="N313" s="268"/>
      <c r="O313" s="268">
        <v>717.95</v>
      </c>
      <c r="P313" s="272">
        <v>363.95</v>
      </c>
      <c r="Q313" s="268"/>
      <c r="R313" s="268"/>
      <c r="S313" s="268"/>
      <c r="T313" s="268">
        <v>324</v>
      </c>
      <c r="U313" s="279">
        <v>-54.8715091580194</v>
      </c>
      <c r="V313" s="277" t="s">
        <v>2147</v>
      </c>
      <c r="W313" s="23"/>
    </row>
    <row r="314" s="5" customFormat="1" ht="12.75" spans="1:23">
      <c r="A314" s="258">
        <v>308</v>
      </c>
      <c r="B314" s="254"/>
      <c r="C314" s="259" t="s">
        <v>3857</v>
      </c>
      <c r="D314" s="260" t="s">
        <v>3858</v>
      </c>
      <c r="E314" s="261">
        <v>1</v>
      </c>
      <c r="F314" s="262" t="s">
        <v>1233</v>
      </c>
      <c r="G314" s="262"/>
      <c r="H314" s="263">
        <v>41435</v>
      </c>
      <c r="I314" s="270"/>
      <c r="J314" s="261" t="s">
        <v>3860</v>
      </c>
      <c r="K314" s="271"/>
      <c r="L314" s="272">
        <v>363.94</v>
      </c>
      <c r="M314" s="268"/>
      <c r="N314" s="268"/>
      <c r="O314" s="268">
        <v>717.94</v>
      </c>
      <c r="P314" s="272">
        <v>363.94</v>
      </c>
      <c r="Q314" s="268"/>
      <c r="R314" s="268"/>
      <c r="S314" s="268"/>
      <c r="T314" s="268">
        <v>324</v>
      </c>
      <c r="U314" s="279">
        <v>-54.8708805749784</v>
      </c>
      <c r="V314" s="277" t="s">
        <v>2147</v>
      </c>
      <c r="W314" s="23"/>
    </row>
    <row r="315" s="5" customFormat="1" ht="12.75" spans="1:23">
      <c r="A315" s="258">
        <v>309</v>
      </c>
      <c r="B315" s="254"/>
      <c r="C315" s="259" t="s">
        <v>3857</v>
      </c>
      <c r="D315" s="260" t="s">
        <v>3858</v>
      </c>
      <c r="E315" s="261">
        <v>1</v>
      </c>
      <c r="F315" s="262" t="s">
        <v>1233</v>
      </c>
      <c r="G315" s="262"/>
      <c r="H315" s="263">
        <v>41435</v>
      </c>
      <c r="I315" s="270"/>
      <c r="J315" s="261" t="s">
        <v>3860</v>
      </c>
      <c r="K315" s="271"/>
      <c r="L315" s="272">
        <v>363.94</v>
      </c>
      <c r="M315" s="268"/>
      <c r="N315" s="268"/>
      <c r="O315" s="268">
        <v>717.94</v>
      </c>
      <c r="P315" s="272">
        <v>363.94</v>
      </c>
      <c r="Q315" s="268"/>
      <c r="R315" s="268"/>
      <c r="S315" s="268"/>
      <c r="T315" s="268">
        <v>324</v>
      </c>
      <c r="U315" s="279">
        <v>-54.8708805749784</v>
      </c>
      <c r="V315" s="277" t="s">
        <v>2147</v>
      </c>
      <c r="W315" s="23"/>
    </row>
    <row r="316" s="5" customFormat="1" ht="12.75" spans="1:23">
      <c r="A316" s="258">
        <v>310</v>
      </c>
      <c r="B316" s="254"/>
      <c r="C316" s="259" t="s">
        <v>3861</v>
      </c>
      <c r="D316" s="260" t="s">
        <v>3862</v>
      </c>
      <c r="E316" s="261">
        <v>1</v>
      </c>
      <c r="F316" s="262" t="s">
        <v>1233</v>
      </c>
      <c r="G316" s="262"/>
      <c r="H316" s="263">
        <v>41435</v>
      </c>
      <c r="I316" s="270"/>
      <c r="J316" s="261" t="s">
        <v>3470</v>
      </c>
      <c r="K316" s="271"/>
      <c r="L316" s="272">
        <v>7896.08</v>
      </c>
      <c r="M316" s="268"/>
      <c r="N316" s="268"/>
      <c r="O316" s="268">
        <v>16923.08</v>
      </c>
      <c r="P316" s="272">
        <v>7896.08</v>
      </c>
      <c r="Q316" s="268"/>
      <c r="R316" s="268"/>
      <c r="S316" s="268"/>
      <c r="T316" s="268">
        <v>7992</v>
      </c>
      <c r="U316" s="279">
        <v>-52.7745540409902</v>
      </c>
      <c r="V316" s="277" t="s">
        <v>2147</v>
      </c>
      <c r="W316" s="23"/>
    </row>
    <row r="317" s="5" customFormat="1" ht="12.75" spans="1:23">
      <c r="A317" s="258">
        <v>311</v>
      </c>
      <c r="B317" s="254"/>
      <c r="C317" s="259" t="s">
        <v>3807</v>
      </c>
      <c r="D317" s="260" t="s">
        <v>3863</v>
      </c>
      <c r="E317" s="261">
        <v>1</v>
      </c>
      <c r="F317" s="262" t="s">
        <v>1233</v>
      </c>
      <c r="G317" s="262"/>
      <c r="H317" s="263">
        <v>41891</v>
      </c>
      <c r="I317" s="270" t="s">
        <v>2506</v>
      </c>
      <c r="J317" s="261" t="s">
        <v>3855</v>
      </c>
      <c r="K317" s="271" t="s">
        <v>3864</v>
      </c>
      <c r="L317" s="272">
        <v>5108.97</v>
      </c>
      <c r="M317" s="268"/>
      <c r="N317" s="268"/>
      <c r="O317" s="268">
        <v>5358.97</v>
      </c>
      <c r="P317" s="272">
        <v>5108.97</v>
      </c>
      <c r="Q317" s="268"/>
      <c r="R317" s="268"/>
      <c r="S317" s="268"/>
      <c r="T317" s="268">
        <v>1260</v>
      </c>
      <c r="U317" s="279">
        <v>-76.4880191529342</v>
      </c>
      <c r="V317" s="281" t="s">
        <v>3409</v>
      </c>
      <c r="W317" s="23"/>
    </row>
    <row r="318" s="5" customFormat="1" ht="12.75" spans="1:23">
      <c r="A318" s="258">
        <v>312</v>
      </c>
      <c r="B318" s="254"/>
      <c r="C318" s="259" t="s">
        <v>3865</v>
      </c>
      <c r="D318" s="260" t="s">
        <v>3866</v>
      </c>
      <c r="E318" s="261">
        <v>1</v>
      </c>
      <c r="F318" s="262" t="s">
        <v>1233</v>
      </c>
      <c r="G318" s="262"/>
      <c r="H318" s="263">
        <v>41435</v>
      </c>
      <c r="I318" s="270"/>
      <c r="J318" s="261" t="s">
        <v>3867</v>
      </c>
      <c r="K318" s="271"/>
      <c r="L318" s="272">
        <v>163987.35</v>
      </c>
      <c r="M318" s="268"/>
      <c r="N318" s="268"/>
      <c r="O318" s="268">
        <v>350427.35</v>
      </c>
      <c r="P318" s="272">
        <v>163987.35</v>
      </c>
      <c r="Q318" s="268"/>
      <c r="R318" s="268"/>
      <c r="S318" s="268"/>
      <c r="T318" s="268">
        <v>166104</v>
      </c>
      <c r="U318" s="279">
        <v>-52.5995901860971</v>
      </c>
      <c r="V318" s="280" t="s">
        <v>3394</v>
      </c>
      <c r="W318" s="23"/>
    </row>
    <row r="319" s="5" customFormat="1" ht="12.75" spans="1:23">
      <c r="A319" s="258">
        <v>313</v>
      </c>
      <c r="B319" s="254"/>
      <c r="C319" s="259" t="s">
        <v>3693</v>
      </c>
      <c r="D319" s="260" t="s">
        <v>3868</v>
      </c>
      <c r="E319" s="261">
        <v>1</v>
      </c>
      <c r="F319" s="262" t="s">
        <v>1233</v>
      </c>
      <c r="G319" s="262"/>
      <c r="H319" s="263">
        <v>39617</v>
      </c>
      <c r="I319" s="270" t="s">
        <v>2506</v>
      </c>
      <c r="J319" s="261" t="s">
        <v>3869</v>
      </c>
      <c r="K319" s="271" t="s">
        <v>3870</v>
      </c>
      <c r="L319" s="272">
        <v>4441.23</v>
      </c>
      <c r="M319" s="268"/>
      <c r="N319" s="268"/>
      <c r="O319" s="268">
        <v>4641.23</v>
      </c>
      <c r="P319" s="272">
        <v>4441.23</v>
      </c>
      <c r="Q319" s="268"/>
      <c r="R319" s="268"/>
      <c r="S319" s="268"/>
      <c r="T319" s="268">
        <v>330</v>
      </c>
      <c r="U319" s="279">
        <v>-92.8898158462304</v>
      </c>
      <c r="V319" s="281" t="s">
        <v>3409</v>
      </c>
      <c r="W319" s="23"/>
    </row>
    <row r="320" s="5" customFormat="1" ht="12.75" spans="1:23">
      <c r="A320" s="258">
        <v>314</v>
      </c>
      <c r="B320" s="254"/>
      <c r="C320" s="259" t="s">
        <v>3693</v>
      </c>
      <c r="D320" s="260" t="s">
        <v>3868</v>
      </c>
      <c r="E320" s="261">
        <v>1</v>
      </c>
      <c r="F320" s="262" t="s">
        <v>1233</v>
      </c>
      <c r="G320" s="262"/>
      <c r="H320" s="263">
        <v>39617</v>
      </c>
      <c r="I320" s="270" t="s">
        <v>2506</v>
      </c>
      <c r="J320" s="261" t="s">
        <v>3871</v>
      </c>
      <c r="K320" s="271" t="s">
        <v>3870</v>
      </c>
      <c r="L320" s="272">
        <v>4441.23</v>
      </c>
      <c r="M320" s="268"/>
      <c r="N320" s="268"/>
      <c r="O320" s="268">
        <v>4641.23</v>
      </c>
      <c r="P320" s="272">
        <v>4441.23</v>
      </c>
      <c r="Q320" s="268"/>
      <c r="R320" s="268"/>
      <c r="S320" s="268"/>
      <c r="T320" s="268">
        <v>330</v>
      </c>
      <c r="U320" s="279">
        <v>-92.8898158462304</v>
      </c>
      <c r="V320" s="281" t="s">
        <v>3409</v>
      </c>
      <c r="W320" s="23"/>
    </row>
    <row r="321" s="5" customFormat="1" ht="12.75" spans="1:23">
      <c r="A321" s="258">
        <v>315</v>
      </c>
      <c r="B321" s="254"/>
      <c r="C321" s="259" t="s">
        <v>3693</v>
      </c>
      <c r="D321" s="260" t="s">
        <v>3868</v>
      </c>
      <c r="E321" s="261">
        <v>1</v>
      </c>
      <c r="F321" s="262" t="s">
        <v>1233</v>
      </c>
      <c r="G321" s="262"/>
      <c r="H321" s="263">
        <v>39617</v>
      </c>
      <c r="I321" s="270" t="s">
        <v>2506</v>
      </c>
      <c r="J321" s="261" t="s">
        <v>3871</v>
      </c>
      <c r="K321" s="271" t="s">
        <v>3870</v>
      </c>
      <c r="L321" s="272">
        <v>4441.23</v>
      </c>
      <c r="M321" s="268"/>
      <c r="N321" s="268"/>
      <c r="O321" s="268">
        <v>4641.23</v>
      </c>
      <c r="P321" s="272">
        <v>4441.23</v>
      </c>
      <c r="Q321" s="268"/>
      <c r="R321" s="268"/>
      <c r="S321" s="268"/>
      <c r="T321" s="268">
        <v>330</v>
      </c>
      <c r="U321" s="279">
        <v>-92.8898158462304</v>
      </c>
      <c r="V321" s="281" t="s">
        <v>3409</v>
      </c>
      <c r="W321" s="23"/>
    </row>
    <row r="322" s="5" customFormat="1" ht="12.75" spans="1:23">
      <c r="A322" s="258">
        <v>316</v>
      </c>
      <c r="B322" s="254"/>
      <c r="C322" s="259" t="s">
        <v>3693</v>
      </c>
      <c r="D322" s="260" t="s">
        <v>3868</v>
      </c>
      <c r="E322" s="261">
        <v>1</v>
      </c>
      <c r="F322" s="262" t="s">
        <v>1233</v>
      </c>
      <c r="G322" s="262"/>
      <c r="H322" s="263">
        <v>39617</v>
      </c>
      <c r="I322" s="270" t="s">
        <v>2506</v>
      </c>
      <c r="J322" s="261" t="s">
        <v>3871</v>
      </c>
      <c r="K322" s="271" t="s">
        <v>3870</v>
      </c>
      <c r="L322" s="272">
        <v>4441.22</v>
      </c>
      <c r="M322" s="268"/>
      <c r="N322" s="268"/>
      <c r="O322" s="268">
        <v>4641.22</v>
      </c>
      <c r="P322" s="272">
        <v>4441.22</v>
      </c>
      <c r="Q322" s="268"/>
      <c r="R322" s="268"/>
      <c r="S322" s="268"/>
      <c r="T322" s="268">
        <v>330</v>
      </c>
      <c r="U322" s="279">
        <v>-92.8898005265857</v>
      </c>
      <c r="V322" s="281" t="s">
        <v>3409</v>
      </c>
      <c r="W322" s="23"/>
    </row>
    <row r="323" s="5" customFormat="1" ht="12.75" spans="1:23">
      <c r="A323" s="258">
        <v>317</v>
      </c>
      <c r="B323" s="254"/>
      <c r="C323" s="259" t="s">
        <v>3693</v>
      </c>
      <c r="D323" s="260" t="s">
        <v>3868</v>
      </c>
      <c r="E323" s="261">
        <v>1</v>
      </c>
      <c r="F323" s="262" t="s">
        <v>1233</v>
      </c>
      <c r="G323" s="262"/>
      <c r="H323" s="263">
        <v>39617</v>
      </c>
      <c r="I323" s="270" t="s">
        <v>2506</v>
      </c>
      <c r="J323" s="261" t="s">
        <v>3871</v>
      </c>
      <c r="K323" s="271" t="s">
        <v>3870</v>
      </c>
      <c r="L323" s="272">
        <v>4441.22</v>
      </c>
      <c r="M323" s="268"/>
      <c r="N323" s="268"/>
      <c r="O323" s="268">
        <v>4641.22</v>
      </c>
      <c r="P323" s="272">
        <v>4441.22</v>
      </c>
      <c r="Q323" s="268"/>
      <c r="R323" s="268"/>
      <c r="S323" s="268"/>
      <c r="T323" s="268">
        <v>330</v>
      </c>
      <c r="U323" s="279">
        <v>-92.8898005265857</v>
      </c>
      <c r="V323" s="281" t="s">
        <v>3409</v>
      </c>
      <c r="W323" s="23"/>
    </row>
    <row r="324" s="5" customFormat="1" ht="12.75" spans="1:23">
      <c r="A324" s="258">
        <v>318</v>
      </c>
      <c r="B324" s="254"/>
      <c r="C324" s="259" t="s">
        <v>3693</v>
      </c>
      <c r="D324" s="260" t="s">
        <v>3872</v>
      </c>
      <c r="E324" s="261">
        <v>1</v>
      </c>
      <c r="F324" s="262" t="s">
        <v>1233</v>
      </c>
      <c r="G324" s="262"/>
      <c r="H324" s="263">
        <v>39617</v>
      </c>
      <c r="I324" s="270" t="s">
        <v>2506</v>
      </c>
      <c r="J324" s="261" t="s">
        <v>3855</v>
      </c>
      <c r="K324" s="271" t="s">
        <v>3873</v>
      </c>
      <c r="L324" s="272">
        <v>8574.36</v>
      </c>
      <c r="M324" s="268"/>
      <c r="N324" s="268"/>
      <c r="O324" s="268">
        <v>8974.36</v>
      </c>
      <c r="P324" s="272">
        <v>8574.36</v>
      </c>
      <c r="Q324" s="268"/>
      <c r="R324" s="268"/>
      <c r="S324" s="268"/>
      <c r="T324" s="268">
        <v>890</v>
      </c>
      <c r="U324" s="279">
        <v>-90.0828582762448</v>
      </c>
      <c r="V324" s="281" t="s">
        <v>3409</v>
      </c>
      <c r="W324" s="23"/>
    </row>
    <row r="325" s="5" customFormat="1" ht="12.75" spans="1:23">
      <c r="A325" s="258">
        <v>319</v>
      </c>
      <c r="B325" s="254"/>
      <c r="C325" s="259" t="s">
        <v>3693</v>
      </c>
      <c r="D325" s="260" t="s">
        <v>3872</v>
      </c>
      <c r="E325" s="261">
        <v>1</v>
      </c>
      <c r="F325" s="262" t="s">
        <v>1233</v>
      </c>
      <c r="G325" s="262"/>
      <c r="H325" s="263">
        <v>39617</v>
      </c>
      <c r="I325" s="270" t="s">
        <v>2506</v>
      </c>
      <c r="J325" s="261" t="s">
        <v>3855</v>
      </c>
      <c r="K325" s="271" t="s">
        <v>3873</v>
      </c>
      <c r="L325" s="272">
        <v>8574.36</v>
      </c>
      <c r="M325" s="268"/>
      <c r="N325" s="268"/>
      <c r="O325" s="268">
        <v>8974.36</v>
      </c>
      <c r="P325" s="272">
        <v>8574.36</v>
      </c>
      <c r="Q325" s="268"/>
      <c r="R325" s="268"/>
      <c r="S325" s="268"/>
      <c r="T325" s="268">
        <v>890</v>
      </c>
      <c r="U325" s="279">
        <v>-90.0828582762448</v>
      </c>
      <c r="V325" s="281" t="s">
        <v>3409</v>
      </c>
      <c r="W325" s="23"/>
    </row>
    <row r="326" s="5" customFormat="1" ht="12.75" spans="1:23">
      <c r="A326" s="258">
        <v>320</v>
      </c>
      <c r="B326" s="254"/>
      <c r="C326" s="259" t="s">
        <v>3693</v>
      </c>
      <c r="D326" s="260" t="s">
        <v>3872</v>
      </c>
      <c r="E326" s="261">
        <v>1</v>
      </c>
      <c r="F326" s="262" t="s">
        <v>1233</v>
      </c>
      <c r="G326" s="262"/>
      <c r="H326" s="263">
        <v>39617</v>
      </c>
      <c r="I326" s="270" t="s">
        <v>2506</v>
      </c>
      <c r="J326" s="261" t="s">
        <v>3855</v>
      </c>
      <c r="K326" s="271" t="s">
        <v>3873</v>
      </c>
      <c r="L326" s="272">
        <v>8574.36</v>
      </c>
      <c r="M326" s="268"/>
      <c r="N326" s="268"/>
      <c r="O326" s="268">
        <v>8974.36</v>
      </c>
      <c r="P326" s="272">
        <v>8574.36</v>
      </c>
      <c r="Q326" s="268"/>
      <c r="R326" s="268"/>
      <c r="S326" s="268"/>
      <c r="T326" s="268">
        <v>890</v>
      </c>
      <c r="U326" s="279">
        <v>-90.0828582762448</v>
      </c>
      <c r="V326" s="281" t="s">
        <v>3409</v>
      </c>
      <c r="W326" s="23"/>
    </row>
    <row r="327" s="5" customFormat="1" ht="12.75" spans="1:23">
      <c r="A327" s="258">
        <v>321</v>
      </c>
      <c r="B327" s="254"/>
      <c r="C327" s="259" t="s">
        <v>3693</v>
      </c>
      <c r="D327" s="260" t="s">
        <v>3872</v>
      </c>
      <c r="E327" s="261">
        <v>1</v>
      </c>
      <c r="F327" s="262" t="s">
        <v>1233</v>
      </c>
      <c r="G327" s="262"/>
      <c r="H327" s="263">
        <v>39617</v>
      </c>
      <c r="I327" s="270" t="s">
        <v>2506</v>
      </c>
      <c r="J327" s="261" t="s">
        <v>3855</v>
      </c>
      <c r="K327" s="271" t="s">
        <v>3873</v>
      </c>
      <c r="L327" s="272">
        <v>8574.36</v>
      </c>
      <c r="M327" s="268"/>
      <c r="N327" s="268"/>
      <c r="O327" s="268">
        <v>8974.36</v>
      </c>
      <c r="P327" s="272">
        <v>8574.36</v>
      </c>
      <c r="Q327" s="268"/>
      <c r="R327" s="268"/>
      <c r="S327" s="268"/>
      <c r="T327" s="268">
        <v>890</v>
      </c>
      <c r="U327" s="279">
        <v>-90.0828582762448</v>
      </c>
      <c r="V327" s="281" t="s">
        <v>3409</v>
      </c>
      <c r="W327" s="23"/>
    </row>
    <row r="328" s="5" customFormat="1" ht="12.75" spans="1:23">
      <c r="A328" s="258">
        <v>322</v>
      </c>
      <c r="B328" s="254"/>
      <c r="C328" s="259" t="s">
        <v>3693</v>
      </c>
      <c r="D328" s="260" t="s">
        <v>3872</v>
      </c>
      <c r="E328" s="261">
        <v>1</v>
      </c>
      <c r="F328" s="262" t="s">
        <v>1233</v>
      </c>
      <c r="G328" s="262"/>
      <c r="H328" s="263">
        <v>39617</v>
      </c>
      <c r="I328" s="270" t="s">
        <v>2506</v>
      </c>
      <c r="J328" s="261" t="s">
        <v>3855</v>
      </c>
      <c r="K328" s="271" t="s">
        <v>3873</v>
      </c>
      <c r="L328" s="272">
        <v>8574.35</v>
      </c>
      <c r="M328" s="268"/>
      <c r="N328" s="268"/>
      <c r="O328" s="268">
        <v>8974.35</v>
      </c>
      <c r="P328" s="272">
        <v>8574.35</v>
      </c>
      <c r="Q328" s="268"/>
      <c r="R328" s="268"/>
      <c r="S328" s="268"/>
      <c r="T328" s="268">
        <v>890</v>
      </c>
      <c r="U328" s="279">
        <v>-90.0828472257044</v>
      </c>
      <c r="V328" s="281" t="s">
        <v>3409</v>
      </c>
      <c r="W328" s="23"/>
    </row>
    <row r="329" s="5" customFormat="1" ht="12.75" spans="1:23">
      <c r="A329" s="258">
        <v>323</v>
      </c>
      <c r="B329" s="254"/>
      <c r="C329" s="259" t="s">
        <v>3874</v>
      </c>
      <c r="D329" s="260" t="s">
        <v>3875</v>
      </c>
      <c r="E329" s="261">
        <v>1</v>
      </c>
      <c r="F329" s="262" t="s">
        <v>1233</v>
      </c>
      <c r="G329" s="262"/>
      <c r="H329" s="263">
        <v>41435</v>
      </c>
      <c r="I329" s="270" t="s">
        <v>2343</v>
      </c>
      <c r="J329" s="261" t="s">
        <v>3304</v>
      </c>
      <c r="K329" s="271">
        <v>0.3</v>
      </c>
      <c r="L329" s="272">
        <v>71286.32</v>
      </c>
      <c r="M329" s="268"/>
      <c r="N329" s="268"/>
      <c r="O329" s="268">
        <v>74786.32</v>
      </c>
      <c r="P329" s="272">
        <v>71286.32</v>
      </c>
      <c r="Q329" s="268"/>
      <c r="R329" s="268"/>
      <c r="S329" s="268"/>
      <c r="T329" s="268">
        <v>3500</v>
      </c>
      <c r="U329" s="279">
        <v>-95.31999970048</v>
      </c>
      <c r="V329" s="281" t="s">
        <v>3409</v>
      </c>
      <c r="W329" s="23"/>
    </row>
    <row r="330" s="5" customFormat="1" ht="12.75" spans="1:23">
      <c r="A330" s="258">
        <v>324</v>
      </c>
      <c r="B330" s="254"/>
      <c r="C330" s="259" t="s">
        <v>3874</v>
      </c>
      <c r="D330" s="260" t="s">
        <v>3875</v>
      </c>
      <c r="E330" s="261">
        <v>1</v>
      </c>
      <c r="F330" s="262" t="s">
        <v>1233</v>
      </c>
      <c r="G330" s="262"/>
      <c r="H330" s="263">
        <v>41435</v>
      </c>
      <c r="I330" s="270" t="s">
        <v>2343</v>
      </c>
      <c r="J330" s="261" t="s">
        <v>3304</v>
      </c>
      <c r="K330" s="271">
        <v>0.3</v>
      </c>
      <c r="L330" s="272">
        <v>71286.32</v>
      </c>
      <c r="M330" s="268"/>
      <c r="N330" s="268"/>
      <c r="O330" s="268">
        <v>74786.32</v>
      </c>
      <c r="P330" s="272">
        <v>71286.32</v>
      </c>
      <c r="Q330" s="268"/>
      <c r="R330" s="268"/>
      <c r="S330" s="268"/>
      <c r="T330" s="268">
        <v>3500</v>
      </c>
      <c r="U330" s="279">
        <v>-95.31999970048</v>
      </c>
      <c r="V330" s="281" t="s">
        <v>3409</v>
      </c>
      <c r="W330" s="23"/>
    </row>
    <row r="331" s="5" customFormat="1" ht="12.75" spans="1:23">
      <c r="A331" s="258">
        <v>325</v>
      </c>
      <c r="B331" s="254"/>
      <c r="C331" s="259" t="s">
        <v>3876</v>
      </c>
      <c r="D331" s="260" t="s">
        <v>3877</v>
      </c>
      <c r="E331" s="261">
        <v>1</v>
      </c>
      <c r="F331" s="262" t="s">
        <v>1233</v>
      </c>
      <c r="G331" s="262"/>
      <c r="H331" s="263">
        <v>41435</v>
      </c>
      <c r="I331" s="270" t="s">
        <v>2343</v>
      </c>
      <c r="J331" s="261" t="s">
        <v>3878</v>
      </c>
      <c r="K331" s="271">
        <v>0.3</v>
      </c>
      <c r="L331" s="272">
        <v>15197.44</v>
      </c>
      <c r="M331" s="268"/>
      <c r="N331" s="268"/>
      <c r="O331" s="268">
        <v>15897.44</v>
      </c>
      <c r="P331" s="272">
        <v>15197.44</v>
      </c>
      <c r="Q331" s="268"/>
      <c r="R331" s="268"/>
      <c r="S331" s="268"/>
      <c r="T331" s="268">
        <v>700</v>
      </c>
      <c r="U331" s="279">
        <v>-95.5967753298644</v>
      </c>
      <c r="V331" s="281" t="s">
        <v>3409</v>
      </c>
      <c r="W331" s="23"/>
    </row>
    <row r="332" s="5" customFormat="1" ht="12.75" spans="1:23">
      <c r="A332" s="258">
        <v>326</v>
      </c>
      <c r="B332" s="254"/>
      <c r="C332" s="259" t="s">
        <v>3876</v>
      </c>
      <c r="D332" s="260" t="s">
        <v>3877</v>
      </c>
      <c r="E332" s="261">
        <v>1</v>
      </c>
      <c r="F332" s="262" t="s">
        <v>1233</v>
      </c>
      <c r="G332" s="262"/>
      <c r="H332" s="263">
        <v>41435</v>
      </c>
      <c r="I332" s="270" t="s">
        <v>2343</v>
      </c>
      <c r="J332" s="261" t="s">
        <v>3304</v>
      </c>
      <c r="K332" s="271">
        <v>0.3</v>
      </c>
      <c r="L332" s="272">
        <v>15197.43</v>
      </c>
      <c r="M332" s="268"/>
      <c r="N332" s="268"/>
      <c r="O332" s="268">
        <v>15897.43</v>
      </c>
      <c r="P332" s="272">
        <v>15197.43</v>
      </c>
      <c r="Q332" s="268"/>
      <c r="R332" s="268"/>
      <c r="S332" s="268"/>
      <c r="T332" s="268">
        <v>700</v>
      </c>
      <c r="U332" s="279">
        <v>-95.596772560093</v>
      </c>
      <c r="V332" s="281" t="s">
        <v>3409</v>
      </c>
      <c r="W332" s="23"/>
    </row>
    <row r="333" s="5" customFormat="1" ht="12.75" spans="1:23">
      <c r="A333" s="258">
        <v>327</v>
      </c>
      <c r="B333" s="254"/>
      <c r="C333" s="259" t="s">
        <v>3879</v>
      </c>
      <c r="D333" s="260" t="s">
        <v>3880</v>
      </c>
      <c r="E333" s="261">
        <v>1</v>
      </c>
      <c r="F333" s="262" t="s">
        <v>1233</v>
      </c>
      <c r="G333" s="262"/>
      <c r="H333" s="263">
        <v>41435</v>
      </c>
      <c r="I333" s="270"/>
      <c r="J333" s="282" t="s">
        <v>3428</v>
      </c>
      <c r="K333" s="271"/>
      <c r="L333" s="272">
        <v>9215.12</v>
      </c>
      <c r="M333" s="268"/>
      <c r="N333" s="268"/>
      <c r="O333" s="268">
        <v>19658.12</v>
      </c>
      <c r="P333" s="272">
        <v>9215.12</v>
      </c>
      <c r="Q333" s="268"/>
      <c r="R333" s="268"/>
      <c r="S333" s="268"/>
      <c r="T333" s="268">
        <v>9288</v>
      </c>
      <c r="U333" s="279">
        <v>-52.7523486477852</v>
      </c>
      <c r="V333" s="277" t="s">
        <v>3881</v>
      </c>
      <c r="W333" s="23"/>
    </row>
    <row r="334" s="5" customFormat="1" ht="12.75" spans="1:23">
      <c r="A334" s="258">
        <v>328</v>
      </c>
      <c r="B334" s="254"/>
      <c r="C334" s="259" t="s">
        <v>3879</v>
      </c>
      <c r="D334" s="260" t="s">
        <v>3880</v>
      </c>
      <c r="E334" s="261">
        <v>1</v>
      </c>
      <c r="F334" s="262" t="s">
        <v>1233</v>
      </c>
      <c r="G334" s="262"/>
      <c r="H334" s="263">
        <v>41435</v>
      </c>
      <c r="I334" s="270"/>
      <c r="J334" s="282" t="s">
        <v>3428</v>
      </c>
      <c r="K334" s="271"/>
      <c r="L334" s="272">
        <v>9215.12</v>
      </c>
      <c r="M334" s="268"/>
      <c r="N334" s="268"/>
      <c r="O334" s="268">
        <v>19658.12</v>
      </c>
      <c r="P334" s="272">
        <v>9215.12</v>
      </c>
      <c r="Q334" s="268"/>
      <c r="R334" s="268"/>
      <c r="S334" s="268"/>
      <c r="T334" s="268">
        <v>9288</v>
      </c>
      <c r="U334" s="279">
        <v>-52.7523486477852</v>
      </c>
      <c r="V334" s="277" t="s">
        <v>3881</v>
      </c>
      <c r="W334" s="23"/>
    </row>
    <row r="335" s="5" customFormat="1" ht="12.75" spans="1:23">
      <c r="A335" s="258">
        <v>329</v>
      </c>
      <c r="B335" s="254"/>
      <c r="C335" s="259" t="s">
        <v>3489</v>
      </c>
      <c r="D335" s="260" t="s">
        <v>3882</v>
      </c>
      <c r="E335" s="261">
        <v>1</v>
      </c>
      <c r="F335" s="262" t="s">
        <v>1233</v>
      </c>
      <c r="G335" s="262"/>
      <c r="H335" s="263">
        <v>41435</v>
      </c>
      <c r="I335" s="270"/>
      <c r="J335" s="261" t="s">
        <v>3883</v>
      </c>
      <c r="K335" s="271"/>
      <c r="L335" s="272">
        <v>55449.54</v>
      </c>
      <c r="M335" s="268"/>
      <c r="N335" s="268"/>
      <c r="O335" s="268">
        <v>118461.54</v>
      </c>
      <c r="P335" s="272">
        <v>55449.54</v>
      </c>
      <c r="Q335" s="268"/>
      <c r="R335" s="268"/>
      <c r="S335" s="268"/>
      <c r="T335" s="268">
        <v>56106</v>
      </c>
      <c r="U335" s="279">
        <v>-52.6377928228858</v>
      </c>
      <c r="V335" s="277" t="s">
        <v>2147</v>
      </c>
      <c r="W335" s="23"/>
    </row>
    <row r="336" s="5" customFormat="1" ht="12.75" spans="1:23">
      <c r="A336" s="258">
        <v>330</v>
      </c>
      <c r="B336" s="254"/>
      <c r="C336" s="259" t="s">
        <v>3489</v>
      </c>
      <c r="D336" s="260" t="s">
        <v>3882</v>
      </c>
      <c r="E336" s="261">
        <v>1</v>
      </c>
      <c r="F336" s="262" t="s">
        <v>1233</v>
      </c>
      <c r="G336" s="262"/>
      <c r="H336" s="263">
        <v>41435</v>
      </c>
      <c r="I336" s="270"/>
      <c r="J336" s="261" t="s">
        <v>3470</v>
      </c>
      <c r="K336" s="271"/>
      <c r="L336" s="272">
        <v>55449.54</v>
      </c>
      <c r="M336" s="268"/>
      <c r="N336" s="268"/>
      <c r="O336" s="268">
        <v>118461.54</v>
      </c>
      <c r="P336" s="272">
        <v>55449.54</v>
      </c>
      <c r="Q336" s="268"/>
      <c r="R336" s="268"/>
      <c r="S336" s="268"/>
      <c r="T336" s="268">
        <v>56106</v>
      </c>
      <c r="U336" s="279">
        <v>-52.6377928228858</v>
      </c>
      <c r="V336" s="277" t="s">
        <v>2147</v>
      </c>
      <c r="W336" s="23"/>
    </row>
    <row r="337" s="5" customFormat="1" ht="12.75" spans="1:23">
      <c r="A337" s="258">
        <v>331</v>
      </c>
      <c r="B337" s="254"/>
      <c r="C337" s="259" t="s">
        <v>3489</v>
      </c>
      <c r="D337" s="260" t="s">
        <v>3884</v>
      </c>
      <c r="E337" s="261">
        <v>1</v>
      </c>
      <c r="F337" s="262" t="s">
        <v>1233</v>
      </c>
      <c r="G337" s="262"/>
      <c r="H337" s="263">
        <v>41435</v>
      </c>
      <c r="I337" s="270"/>
      <c r="J337" s="261" t="s">
        <v>3885</v>
      </c>
      <c r="K337" s="271"/>
      <c r="L337" s="272">
        <v>63866.73</v>
      </c>
      <c r="M337" s="268"/>
      <c r="N337" s="268"/>
      <c r="O337" s="268">
        <v>136495.73</v>
      </c>
      <c r="P337" s="272">
        <v>63866.73</v>
      </c>
      <c r="Q337" s="268"/>
      <c r="R337" s="268"/>
      <c r="S337" s="268"/>
      <c r="T337" s="268">
        <v>64692</v>
      </c>
      <c r="U337" s="279">
        <v>-52.6051107972389</v>
      </c>
      <c r="V337" s="277" t="s">
        <v>2147</v>
      </c>
      <c r="W337" s="23"/>
    </row>
    <row r="338" s="5" customFormat="1" ht="12.75" spans="1:23">
      <c r="A338" s="258">
        <v>332</v>
      </c>
      <c r="B338" s="254"/>
      <c r="C338" s="259" t="s">
        <v>3489</v>
      </c>
      <c r="D338" s="260" t="s">
        <v>3884</v>
      </c>
      <c r="E338" s="261">
        <v>1</v>
      </c>
      <c r="F338" s="262" t="s">
        <v>1233</v>
      </c>
      <c r="G338" s="262"/>
      <c r="H338" s="263">
        <v>41435</v>
      </c>
      <c r="I338" s="270"/>
      <c r="J338" s="261" t="s">
        <v>3885</v>
      </c>
      <c r="K338" s="271"/>
      <c r="L338" s="272">
        <v>63866.73</v>
      </c>
      <c r="M338" s="268"/>
      <c r="N338" s="268"/>
      <c r="O338" s="268">
        <v>136495.73</v>
      </c>
      <c r="P338" s="272">
        <v>63866.73</v>
      </c>
      <c r="Q338" s="268"/>
      <c r="R338" s="268"/>
      <c r="S338" s="268"/>
      <c r="T338" s="268">
        <v>64692</v>
      </c>
      <c r="U338" s="279">
        <v>-52.6051107972389</v>
      </c>
      <c r="V338" s="277" t="s">
        <v>2147</v>
      </c>
      <c r="W338" s="23"/>
    </row>
    <row r="339" s="5" customFormat="1" ht="12.75" spans="1:23">
      <c r="A339" s="258">
        <v>333</v>
      </c>
      <c r="B339" s="254"/>
      <c r="C339" s="259" t="s">
        <v>3886</v>
      </c>
      <c r="D339" s="260" t="s">
        <v>3887</v>
      </c>
      <c r="E339" s="261">
        <v>1</v>
      </c>
      <c r="F339" s="262" t="s">
        <v>1233</v>
      </c>
      <c r="G339" s="262"/>
      <c r="H339" s="263">
        <v>41131</v>
      </c>
      <c r="I339" s="270"/>
      <c r="J339" s="261" t="s">
        <v>3888</v>
      </c>
      <c r="K339" s="271"/>
      <c r="L339" s="272">
        <v>2181.2</v>
      </c>
      <c r="M339" s="268"/>
      <c r="N339" s="268"/>
      <c r="O339" s="268">
        <v>2181.2</v>
      </c>
      <c r="P339" s="272">
        <v>2181.2</v>
      </c>
      <c r="Q339" s="268"/>
      <c r="R339" s="268"/>
      <c r="S339" s="268"/>
      <c r="T339" s="268">
        <v>0</v>
      </c>
      <c r="U339" s="279">
        <v>-100</v>
      </c>
      <c r="V339" s="277" t="s">
        <v>3375</v>
      </c>
      <c r="W339" s="23"/>
    </row>
    <row r="340" s="5" customFormat="1" ht="12.75" spans="1:23">
      <c r="A340" s="258">
        <v>334</v>
      </c>
      <c r="B340" s="254"/>
      <c r="C340" s="259" t="s">
        <v>3886</v>
      </c>
      <c r="D340" s="260" t="s">
        <v>3887</v>
      </c>
      <c r="E340" s="261">
        <v>1</v>
      </c>
      <c r="F340" s="262" t="s">
        <v>1233</v>
      </c>
      <c r="G340" s="262"/>
      <c r="H340" s="263">
        <v>41131</v>
      </c>
      <c r="I340" s="270"/>
      <c r="J340" s="261" t="s">
        <v>3888</v>
      </c>
      <c r="K340" s="271"/>
      <c r="L340" s="272">
        <v>2181.2</v>
      </c>
      <c r="M340" s="268"/>
      <c r="N340" s="268"/>
      <c r="O340" s="268">
        <v>2181.2</v>
      </c>
      <c r="P340" s="272">
        <v>2181.2</v>
      </c>
      <c r="Q340" s="268"/>
      <c r="R340" s="268"/>
      <c r="S340" s="268"/>
      <c r="T340" s="268">
        <v>0</v>
      </c>
      <c r="U340" s="279">
        <v>-100</v>
      </c>
      <c r="V340" s="277" t="s">
        <v>3375</v>
      </c>
      <c r="W340" s="23"/>
    </row>
    <row r="341" s="5" customFormat="1" ht="12.75" spans="1:23">
      <c r="A341" s="258">
        <v>335</v>
      </c>
      <c r="B341" s="254"/>
      <c r="C341" s="259" t="s">
        <v>3886</v>
      </c>
      <c r="D341" s="260" t="s">
        <v>3887</v>
      </c>
      <c r="E341" s="261">
        <v>1</v>
      </c>
      <c r="F341" s="262" t="s">
        <v>1233</v>
      </c>
      <c r="G341" s="262"/>
      <c r="H341" s="263">
        <v>41131</v>
      </c>
      <c r="I341" s="270"/>
      <c r="J341" s="261" t="s">
        <v>3888</v>
      </c>
      <c r="K341" s="271"/>
      <c r="L341" s="272">
        <v>2181.2</v>
      </c>
      <c r="M341" s="268"/>
      <c r="N341" s="268"/>
      <c r="O341" s="268">
        <v>2181.2</v>
      </c>
      <c r="P341" s="272">
        <v>2181.2</v>
      </c>
      <c r="Q341" s="268"/>
      <c r="R341" s="268"/>
      <c r="S341" s="268"/>
      <c r="T341" s="268">
        <v>0</v>
      </c>
      <c r="U341" s="279">
        <v>-100</v>
      </c>
      <c r="V341" s="277" t="s">
        <v>3375</v>
      </c>
      <c r="W341" s="23"/>
    </row>
    <row r="342" s="5" customFormat="1" ht="12.75" spans="1:23">
      <c r="A342" s="258">
        <v>336</v>
      </c>
      <c r="B342" s="254"/>
      <c r="C342" s="259" t="s">
        <v>3886</v>
      </c>
      <c r="D342" s="260" t="s">
        <v>3887</v>
      </c>
      <c r="E342" s="261">
        <v>1</v>
      </c>
      <c r="F342" s="262" t="s">
        <v>1233</v>
      </c>
      <c r="G342" s="262"/>
      <c r="H342" s="263">
        <v>41131</v>
      </c>
      <c r="I342" s="270"/>
      <c r="J342" s="261" t="s">
        <v>3888</v>
      </c>
      <c r="K342" s="271"/>
      <c r="L342" s="272">
        <v>2181.2</v>
      </c>
      <c r="M342" s="268"/>
      <c r="N342" s="268"/>
      <c r="O342" s="268">
        <v>2181.2</v>
      </c>
      <c r="P342" s="272">
        <v>2181.2</v>
      </c>
      <c r="Q342" s="268"/>
      <c r="R342" s="268"/>
      <c r="S342" s="268"/>
      <c r="T342" s="268">
        <v>0</v>
      </c>
      <c r="U342" s="279">
        <v>-100</v>
      </c>
      <c r="V342" s="277" t="s">
        <v>3375</v>
      </c>
      <c r="W342" s="23"/>
    </row>
    <row r="343" s="5" customFormat="1" ht="12.75" spans="1:23">
      <c r="A343" s="258">
        <v>337</v>
      </c>
      <c r="B343" s="254"/>
      <c r="C343" s="259" t="s">
        <v>3886</v>
      </c>
      <c r="D343" s="260" t="s">
        <v>3887</v>
      </c>
      <c r="E343" s="261">
        <v>1</v>
      </c>
      <c r="F343" s="262" t="s">
        <v>1233</v>
      </c>
      <c r="G343" s="262"/>
      <c r="H343" s="263">
        <v>41131</v>
      </c>
      <c r="I343" s="270"/>
      <c r="J343" s="261" t="s">
        <v>3888</v>
      </c>
      <c r="K343" s="271"/>
      <c r="L343" s="272">
        <v>2181.2</v>
      </c>
      <c r="M343" s="268"/>
      <c r="N343" s="268"/>
      <c r="O343" s="268">
        <v>2181.2</v>
      </c>
      <c r="P343" s="272">
        <v>2181.2</v>
      </c>
      <c r="Q343" s="268"/>
      <c r="R343" s="268"/>
      <c r="S343" s="268"/>
      <c r="T343" s="268">
        <v>0</v>
      </c>
      <c r="U343" s="279">
        <v>-100</v>
      </c>
      <c r="V343" s="277" t="s">
        <v>3375</v>
      </c>
      <c r="W343" s="23"/>
    </row>
    <row r="344" s="5" customFormat="1" ht="12.75" spans="1:23">
      <c r="A344" s="258">
        <v>338</v>
      </c>
      <c r="B344" s="254"/>
      <c r="C344" s="259" t="s">
        <v>3886</v>
      </c>
      <c r="D344" s="260" t="s">
        <v>3887</v>
      </c>
      <c r="E344" s="261">
        <v>1</v>
      </c>
      <c r="F344" s="262" t="s">
        <v>1233</v>
      </c>
      <c r="G344" s="262"/>
      <c r="H344" s="263">
        <v>41131</v>
      </c>
      <c r="I344" s="270"/>
      <c r="J344" s="261" t="s">
        <v>3888</v>
      </c>
      <c r="K344" s="271"/>
      <c r="L344" s="272">
        <v>2181.2</v>
      </c>
      <c r="M344" s="268"/>
      <c r="N344" s="268"/>
      <c r="O344" s="268">
        <v>2181.2</v>
      </c>
      <c r="P344" s="272">
        <v>2181.2</v>
      </c>
      <c r="Q344" s="268"/>
      <c r="R344" s="268"/>
      <c r="S344" s="268"/>
      <c r="T344" s="268">
        <v>0</v>
      </c>
      <c r="U344" s="279">
        <v>-100</v>
      </c>
      <c r="V344" s="277" t="s">
        <v>3375</v>
      </c>
      <c r="W344" s="23"/>
    </row>
    <row r="345" s="5" customFormat="1" ht="12.75" spans="1:23">
      <c r="A345" s="258">
        <v>339</v>
      </c>
      <c r="B345" s="254"/>
      <c r="C345" s="259" t="s">
        <v>3886</v>
      </c>
      <c r="D345" s="260" t="s">
        <v>3887</v>
      </c>
      <c r="E345" s="261">
        <v>1</v>
      </c>
      <c r="F345" s="262" t="s">
        <v>1233</v>
      </c>
      <c r="G345" s="262"/>
      <c r="H345" s="263">
        <v>41131</v>
      </c>
      <c r="I345" s="270"/>
      <c r="J345" s="261" t="s">
        <v>3888</v>
      </c>
      <c r="K345" s="271"/>
      <c r="L345" s="272">
        <v>2181.2</v>
      </c>
      <c r="M345" s="268"/>
      <c r="N345" s="268"/>
      <c r="O345" s="268">
        <v>2181.2</v>
      </c>
      <c r="P345" s="272">
        <v>2181.2</v>
      </c>
      <c r="Q345" s="268"/>
      <c r="R345" s="268"/>
      <c r="S345" s="268"/>
      <c r="T345" s="268">
        <v>0</v>
      </c>
      <c r="U345" s="279">
        <v>-100</v>
      </c>
      <c r="V345" s="277" t="s">
        <v>3375</v>
      </c>
      <c r="W345" s="23"/>
    </row>
    <row r="346" s="5" customFormat="1" ht="12.75" spans="1:23">
      <c r="A346" s="258">
        <v>340</v>
      </c>
      <c r="B346" s="254"/>
      <c r="C346" s="259" t="s">
        <v>3886</v>
      </c>
      <c r="D346" s="260" t="s">
        <v>3887</v>
      </c>
      <c r="E346" s="261">
        <v>1</v>
      </c>
      <c r="F346" s="262" t="s">
        <v>1233</v>
      </c>
      <c r="G346" s="262"/>
      <c r="H346" s="263">
        <v>41131</v>
      </c>
      <c r="I346" s="270"/>
      <c r="J346" s="261" t="s">
        <v>3888</v>
      </c>
      <c r="K346" s="271"/>
      <c r="L346" s="272">
        <v>2181.19</v>
      </c>
      <c r="M346" s="268"/>
      <c r="N346" s="268"/>
      <c r="O346" s="268">
        <v>2181.19</v>
      </c>
      <c r="P346" s="272">
        <v>2181.19</v>
      </c>
      <c r="Q346" s="268"/>
      <c r="R346" s="268"/>
      <c r="S346" s="268"/>
      <c r="T346" s="268">
        <v>0</v>
      </c>
      <c r="U346" s="279">
        <v>-100</v>
      </c>
      <c r="V346" s="277" t="s">
        <v>3375</v>
      </c>
      <c r="W346" s="23"/>
    </row>
    <row r="347" s="5" customFormat="1" ht="12.75" spans="1:23">
      <c r="A347" s="258">
        <v>341</v>
      </c>
      <c r="B347" s="254"/>
      <c r="C347" s="259" t="s">
        <v>3886</v>
      </c>
      <c r="D347" s="260" t="s">
        <v>3887</v>
      </c>
      <c r="E347" s="261">
        <v>1</v>
      </c>
      <c r="F347" s="262" t="s">
        <v>1233</v>
      </c>
      <c r="G347" s="262"/>
      <c r="H347" s="263">
        <v>41131</v>
      </c>
      <c r="I347" s="270"/>
      <c r="J347" s="261" t="s">
        <v>3888</v>
      </c>
      <c r="K347" s="271"/>
      <c r="L347" s="272">
        <v>2181.19</v>
      </c>
      <c r="M347" s="268"/>
      <c r="N347" s="268"/>
      <c r="O347" s="268">
        <v>2181.19</v>
      </c>
      <c r="P347" s="272">
        <v>2181.19</v>
      </c>
      <c r="Q347" s="268"/>
      <c r="R347" s="268"/>
      <c r="S347" s="268"/>
      <c r="T347" s="268">
        <v>0</v>
      </c>
      <c r="U347" s="279">
        <v>-100</v>
      </c>
      <c r="V347" s="277" t="s">
        <v>3375</v>
      </c>
      <c r="W347" s="23"/>
    </row>
    <row r="348" s="5" customFormat="1" ht="12.75" spans="1:23">
      <c r="A348" s="258">
        <v>342</v>
      </c>
      <c r="B348" s="254"/>
      <c r="C348" s="259" t="s">
        <v>3886</v>
      </c>
      <c r="D348" s="260" t="s">
        <v>3887</v>
      </c>
      <c r="E348" s="261">
        <v>1</v>
      </c>
      <c r="F348" s="262" t="s">
        <v>1233</v>
      </c>
      <c r="G348" s="262"/>
      <c r="H348" s="263">
        <v>41131</v>
      </c>
      <c r="I348" s="270"/>
      <c r="J348" s="261" t="s">
        <v>3888</v>
      </c>
      <c r="K348" s="271"/>
      <c r="L348" s="272">
        <v>2181.19</v>
      </c>
      <c r="M348" s="268"/>
      <c r="N348" s="268"/>
      <c r="O348" s="268">
        <v>2181.19</v>
      </c>
      <c r="P348" s="272">
        <v>2181.19</v>
      </c>
      <c r="Q348" s="268"/>
      <c r="R348" s="268"/>
      <c r="S348" s="268"/>
      <c r="T348" s="268">
        <v>0</v>
      </c>
      <c r="U348" s="279">
        <v>-100</v>
      </c>
      <c r="V348" s="277" t="s">
        <v>3375</v>
      </c>
      <c r="W348" s="23"/>
    </row>
    <row r="349" s="5" customFormat="1" ht="12.75" spans="1:23">
      <c r="A349" s="258">
        <v>343</v>
      </c>
      <c r="B349" s="254"/>
      <c r="C349" s="259" t="s">
        <v>3421</v>
      </c>
      <c r="D349" s="260" t="s">
        <v>3889</v>
      </c>
      <c r="E349" s="261">
        <v>1</v>
      </c>
      <c r="F349" s="262" t="s">
        <v>1233</v>
      </c>
      <c r="G349" s="262"/>
      <c r="H349" s="263">
        <v>41131</v>
      </c>
      <c r="I349" s="270"/>
      <c r="J349" s="261" t="s">
        <v>3890</v>
      </c>
      <c r="K349" s="271"/>
      <c r="L349" s="272">
        <v>2453</v>
      </c>
      <c r="M349" s="268"/>
      <c r="N349" s="268"/>
      <c r="O349" s="268">
        <v>2453</v>
      </c>
      <c r="P349" s="272">
        <v>2453</v>
      </c>
      <c r="Q349" s="268"/>
      <c r="R349" s="268"/>
      <c r="S349" s="268"/>
      <c r="T349" s="268">
        <v>0</v>
      </c>
      <c r="U349" s="279">
        <v>-100</v>
      </c>
      <c r="V349" s="277" t="s">
        <v>3375</v>
      </c>
      <c r="W349" s="23"/>
    </row>
    <row r="350" s="5" customFormat="1" ht="12.75" spans="1:23">
      <c r="A350" s="258">
        <v>344</v>
      </c>
      <c r="B350" s="254"/>
      <c r="C350" s="259" t="s">
        <v>3421</v>
      </c>
      <c r="D350" s="260" t="s">
        <v>3889</v>
      </c>
      <c r="E350" s="261">
        <v>1</v>
      </c>
      <c r="F350" s="262" t="s">
        <v>1233</v>
      </c>
      <c r="G350" s="262"/>
      <c r="H350" s="263">
        <v>41131</v>
      </c>
      <c r="I350" s="270"/>
      <c r="J350" s="261" t="s">
        <v>3890</v>
      </c>
      <c r="K350" s="271"/>
      <c r="L350" s="272">
        <v>2452.99</v>
      </c>
      <c r="M350" s="268"/>
      <c r="N350" s="268"/>
      <c r="O350" s="268">
        <v>2452.99</v>
      </c>
      <c r="P350" s="272">
        <v>2452.99</v>
      </c>
      <c r="Q350" s="268"/>
      <c r="R350" s="268"/>
      <c r="S350" s="268"/>
      <c r="T350" s="268">
        <v>0</v>
      </c>
      <c r="U350" s="279">
        <v>-100</v>
      </c>
      <c r="V350" s="277" t="s">
        <v>3375</v>
      </c>
      <c r="W350" s="23"/>
    </row>
    <row r="351" s="5" customFormat="1" ht="12.75" spans="1:23">
      <c r="A351" s="258">
        <v>345</v>
      </c>
      <c r="B351" s="254"/>
      <c r="C351" s="259" t="s">
        <v>3421</v>
      </c>
      <c r="D351" s="260" t="s">
        <v>3889</v>
      </c>
      <c r="E351" s="261">
        <v>1</v>
      </c>
      <c r="F351" s="262" t="s">
        <v>1233</v>
      </c>
      <c r="G351" s="262"/>
      <c r="H351" s="263">
        <v>41131</v>
      </c>
      <c r="I351" s="270"/>
      <c r="J351" s="261" t="s">
        <v>3890</v>
      </c>
      <c r="K351" s="271"/>
      <c r="L351" s="272">
        <v>2452.99</v>
      </c>
      <c r="M351" s="268"/>
      <c r="N351" s="268"/>
      <c r="O351" s="268">
        <v>2452.99</v>
      </c>
      <c r="P351" s="272">
        <v>2452.99</v>
      </c>
      <c r="Q351" s="268"/>
      <c r="R351" s="268"/>
      <c r="S351" s="268"/>
      <c r="T351" s="268">
        <v>0</v>
      </c>
      <c r="U351" s="279">
        <v>-100</v>
      </c>
      <c r="V351" s="277" t="s">
        <v>3375</v>
      </c>
      <c r="W351" s="23"/>
    </row>
    <row r="352" s="5" customFormat="1" ht="12.75" spans="1:23">
      <c r="A352" s="258">
        <v>346</v>
      </c>
      <c r="B352" s="254"/>
      <c r="C352" s="259" t="s">
        <v>3421</v>
      </c>
      <c r="D352" s="260" t="s">
        <v>3889</v>
      </c>
      <c r="E352" s="261">
        <v>1</v>
      </c>
      <c r="F352" s="262" t="s">
        <v>1233</v>
      </c>
      <c r="G352" s="262"/>
      <c r="H352" s="263">
        <v>41131</v>
      </c>
      <c r="I352" s="270"/>
      <c r="J352" s="261" t="s">
        <v>3890</v>
      </c>
      <c r="K352" s="271"/>
      <c r="L352" s="272">
        <v>2452.99</v>
      </c>
      <c r="M352" s="268"/>
      <c r="N352" s="268"/>
      <c r="O352" s="268">
        <v>2452.99</v>
      </c>
      <c r="P352" s="272">
        <v>2452.99</v>
      </c>
      <c r="Q352" s="268"/>
      <c r="R352" s="268"/>
      <c r="S352" s="268"/>
      <c r="T352" s="268">
        <v>0</v>
      </c>
      <c r="U352" s="279">
        <v>-100</v>
      </c>
      <c r="V352" s="277" t="s">
        <v>3375</v>
      </c>
      <c r="W352" s="23"/>
    </row>
    <row r="353" s="5" customFormat="1" ht="12.75" spans="1:23">
      <c r="A353" s="258">
        <v>347</v>
      </c>
      <c r="B353" s="254"/>
      <c r="C353" s="259" t="s">
        <v>3891</v>
      </c>
      <c r="D353" s="260" t="s">
        <v>3892</v>
      </c>
      <c r="E353" s="261">
        <v>1</v>
      </c>
      <c r="F353" s="262" t="s">
        <v>1233</v>
      </c>
      <c r="G353" s="262"/>
      <c r="H353" s="263">
        <v>41435</v>
      </c>
      <c r="I353" s="270" t="s">
        <v>3397</v>
      </c>
      <c r="J353" s="261" t="s">
        <v>3398</v>
      </c>
      <c r="K353" s="271">
        <v>0.14</v>
      </c>
      <c r="L353" s="272">
        <v>4750</v>
      </c>
      <c r="M353" s="268"/>
      <c r="N353" s="268"/>
      <c r="O353" s="268">
        <v>5000</v>
      </c>
      <c r="P353" s="272">
        <v>4750</v>
      </c>
      <c r="Q353" s="268"/>
      <c r="R353" s="268"/>
      <c r="S353" s="268"/>
      <c r="T353" s="268">
        <v>310</v>
      </c>
      <c r="U353" s="279">
        <v>-93.8</v>
      </c>
      <c r="V353" s="281" t="s">
        <v>3409</v>
      </c>
      <c r="W353" s="23"/>
    </row>
    <row r="354" s="5" customFormat="1" ht="12.75" spans="1:23">
      <c r="A354" s="258">
        <v>348</v>
      </c>
      <c r="B354" s="254"/>
      <c r="C354" s="259" t="s">
        <v>3893</v>
      </c>
      <c r="D354" s="260" t="s">
        <v>2530</v>
      </c>
      <c r="E354" s="261">
        <v>1</v>
      </c>
      <c r="F354" s="262" t="s">
        <v>1233</v>
      </c>
      <c r="G354" s="262"/>
      <c r="H354" s="263">
        <v>41131</v>
      </c>
      <c r="I354" s="270"/>
      <c r="J354" s="261" t="s">
        <v>3888</v>
      </c>
      <c r="K354" s="271"/>
      <c r="L354" s="272">
        <v>1914.53</v>
      </c>
      <c r="M354" s="268"/>
      <c r="N354" s="268"/>
      <c r="O354" s="268">
        <v>1914.53</v>
      </c>
      <c r="P354" s="272">
        <v>1914.53</v>
      </c>
      <c r="Q354" s="268"/>
      <c r="R354" s="268"/>
      <c r="S354" s="268"/>
      <c r="T354" s="268">
        <v>0</v>
      </c>
      <c r="U354" s="279">
        <v>-100</v>
      </c>
      <c r="V354" s="277" t="s">
        <v>3375</v>
      </c>
      <c r="W354" s="23"/>
    </row>
    <row r="355" s="5" customFormat="1" ht="12.75" spans="1:23">
      <c r="A355" s="258">
        <v>349</v>
      </c>
      <c r="B355" s="254"/>
      <c r="C355" s="259" t="s">
        <v>3893</v>
      </c>
      <c r="D355" s="260" t="s">
        <v>2530</v>
      </c>
      <c r="E355" s="261">
        <v>1</v>
      </c>
      <c r="F355" s="262" t="s">
        <v>1233</v>
      </c>
      <c r="G355" s="262"/>
      <c r="H355" s="263">
        <v>41131</v>
      </c>
      <c r="I355" s="270"/>
      <c r="J355" s="261" t="s">
        <v>3888</v>
      </c>
      <c r="K355" s="271"/>
      <c r="L355" s="272">
        <v>1914.53</v>
      </c>
      <c r="M355" s="268"/>
      <c r="N355" s="268"/>
      <c r="O355" s="268">
        <v>1914.53</v>
      </c>
      <c r="P355" s="272">
        <v>1914.53</v>
      </c>
      <c r="Q355" s="268"/>
      <c r="R355" s="268"/>
      <c r="S355" s="268"/>
      <c r="T355" s="268">
        <v>0</v>
      </c>
      <c r="U355" s="279">
        <v>-100</v>
      </c>
      <c r="V355" s="277" t="s">
        <v>3375</v>
      </c>
      <c r="W355" s="23"/>
    </row>
    <row r="356" s="5" customFormat="1" ht="12.75" spans="1:23">
      <c r="A356" s="258">
        <v>350</v>
      </c>
      <c r="B356" s="254"/>
      <c r="C356" s="259" t="s">
        <v>3893</v>
      </c>
      <c r="D356" s="260" t="s">
        <v>2530</v>
      </c>
      <c r="E356" s="261">
        <v>1</v>
      </c>
      <c r="F356" s="262" t="s">
        <v>1233</v>
      </c>
      <c r="G356" s="262"/>
      <c r="H356" s="263">
        <v>41131</v>
      </c>
      <c r="I356" s="270"/>
      <c r="J356" s="261" t="s">
        <v>3888</v>
      </c>
      <c r="K356" s="271"/>
      <c r="L356" s="272">
        <v>1914.53</v>
      </c>
      <c r="M356" s="268"/>
      <c r="N356" s="268"/>
      <c r="O356" s="268">
        <v>1914.53</v>
      </c>
      <c r="P356" s="272">
        <v>1914.53</v>
      </c>
      <c r="Q356" s="268"/>
      <c r="R356" s="268"/>
      <c r="S356" s="268"/>
      <c r="T356" s="268">
        <v>0</v>
      </c>
      <c r="U356" s="279">
        <v>-100</v>
      </c>
      <c r="V356" s="277" t="s">
        <v>3375</v>
      </c>
      <c r="W356" s="23"/>
    </row>
    <row r="357" s="5" customFormat="1" ht="12.75" spans="1:23">
      <c r="A357" s="258">
        <v>351</v>
      </c>
      <c r="B357" s="254"/>
      <c r="C357" s="259" t="s">
        <v>3893</v>
      </c>
      <c r="D357" s="260" t="s">
        <v>2530</v>
      </c>
      <c r="E357" s="261">
        <v>1</v>
      </c>
      <c r="F357" s="262" t="s">
        <v>1233</v>
      </c>
      <c r="G357" s="262"/>
      <c r="H357" s="263">
        <v>41131</v>
      </c>
      <c r="I357" s="270"/>
      <c r="J357" s="261" t="s">
        <v>3888</v>
      </c>
      <c r="K357" s="271"/>
      <c r="L357" s="272">
        <v>1914.53</v>
      </c>
      <c r="M357" s="268"/>
      <c r="N357" s="268"/>
      <c r="O357" s="268">
        <v>1914.53</v>
      </c>
      <c r="P357" s="272">
        <v>1914.53</v>
      </c>
      <c r="Q357" s="268"/>
      <c r="R357" s="268"/>
      <c r="S357" s="268"/>
      <c r="T357" s="268">
        <v>0</v>
      </c>
      <c r="U357" s="279">
        <v>-100</v>
      </c>
      <c r="V357" s="277" t="s">
        <v>3375</v>
      </c>
      <c r="W357" s="23"/>
    </row>
    <row r="358" s="5" customFormat="1" ht="12.75" spans="1:23">
      <c r="A358" s="258">
        <v>352</v>
      </c>
      <c r="B358" s="254"/>
      <c r="C358" s="259" t="s">
        <v>3893</v>
      </c>
      <c r="D358" s="260" t="s">
        <v>2530</v>
      </c>
      <c r="E358" s="261">
        <v>1</v>
      </c>
      <c r="F358" s="262" t="s">
        <v>1233</v>
      </c>
      <c r="G358" s="262"/>
      <c r="H358" s="263">
        <v>41131</v>
      </c>
      <c r="I358" s="270"/>
      <c r="J358" s="261" t="s">
        <v>3888</v>
      </c>
      <c r="K358" s="271"/>
      <c r="L358" s="272">
        <v>1914.53</v>
      </c>
      <c r="M358" s="268"/>
      <c r="N358" s="268"/>
      <c r="O358" s="268">
        <v>1914.53</v>
      </c>
      <c r="P358" s="272">
        <v>1914.53</v>
      </c>
      <c r="Q358" s="268"/>
      <c r="R358" s="268"/>
      <c r="S358" s="268"/>
      <c r="T358" s="268">
        <v>0</v>
      </c>
      <c r="U358" s="279">
        <v>-100</v>
      </c>
      <c r="V358" s="277" t="s">
        <v>3375</v>
      </c>
      <c r="W358" s="23"/>
    </row>
    <row r="359" s="5" customFormat="1" ht="12.75" spans="1:23">
      <c r="A359" s="258">
        <v>353</v>
      </c>
      <c r="B359" s="254"/>
      <c r="C359" s="259" t="s">
        <v>3893</v>
      </c>
      <c r="D359" s="260" t="s">
        <v>2530</v>
      </c>
      <c r="E359" s="261">
        <v>1</v>
      </c>
      <c r="F359" s="262" t="s">
        <v>1233</v>
      </c>
      <c r="G359" s="262"/>
      <c r="H359" s="263">
        <v>41131</v>
      </c>
      <c r="I359" s="270"/>
      <c r="J359" s="261" t="s">
        <v>3888</v>
      </c>
      <c r="K359" s="271"/>
      <c r="L359" s="272">
        <v>1914.53</v>
      </c>
      <c r="M359" s="268"/>
      <c r="N359" s="268"/>
      <c r="O359" s="268">
        <v>1914.53</v>
      </c>
      <c r="P359" s="272">
        <v>1914.53</v>
      </c>
      <c r="Q359" s="268"/>
      <c r="R359" s="268"/>
      <c r="S359" s="268"/>
      <c r="T359" s="268">
        <v>0</v>
      </c>
      <c r="U359" s="279">
        <v>-100</v>
      </c>
      <c r="V359" s="277" t="s">
        <v>3375</v>
      </c>
      <c r="W359" s="23"/>
    </row>
    <row r="360" s="5" customFormat="1" ht="12.75" spans="1:23">
      <c r="A360" s="258">
        <v>354</v>
      </c>
      <c r="B360" s="254"/>
      <c r="C360" s="259" t="s">
        <v>3893</v>
      </c>
      <c r="D360" s="260" t="s">
        <v>2530</v>
      </c>
      <c r="E360" s="261">
        <v>1</v>
      </c>
      <c r="F360" s="262" t="s">
        <v>1233</v>
      </c>
      <c r="G360" s="262"/>
      <c r="H360" s="263">
        <v>41131</v>
      </c>
      <c r="I360" s="270"/>
      <c r="J360" s="261" t="s">
        <v>3888</v>
      </c>
      <c r="K360" s="271"/>
      <c r="L360" s="272">
        <v>1914.53</v>
      </c>
      <c r="M360" s="268"/>
      <c r="N360" s="268"/>
      <c r="O360" s="268">
        <v>1914.53</v>
      </c>
      <c r="P360" s="272">
        <v>1914.53</v>
      </c>
      <c r="Q360" s="268"/>
      <c r="R360" s="268"/>
      <c r="S360" s="268"/>
      <c r="T360" s="268">
        <v>0</v>
      </c>
      <c r="U360" s="279">
        <v>-100</v>
      </c>
      <c r="V360" s="277" t="s">
        <v>3375</v>
      </c>
      <c r="W360" s="23"/>
    </row>
    <row r="361" s="5" customFormat="1" ht="12.75" spans="1:23">
      <c r="A361" s="258">
        <v>355</v>
      </c>
      <c r="B361" s="254"/>
      <c r="C361" s="259" t="s">
        <v>3893</v>
      </c>
      <c r="D361" s="260" t="s">
        <v>2530</v>
      </c>
      <c r="E361" s="261">
        <v>1</v>
      </c>
      <c r="F361" s="262" t="s">
        <v>1233</v>
      </c>
      <c r="G361" s="262"/>
      <c r="H361" s="263">
        <v>41131</v>
      </c>
      <c r="I361" s="270"/>
      <c r="J361" s="261" t="s">
        <v>3888</v>
      </c>
      <c r="K361" s="271"/>
      <c r="L361" s="272">
        <v>1914.53</v>
      </c>
      <c r="M361" s="268"/>
      <c r="N361" s="268"/>
      <c r="O361" s="268">
        <v>1914.53</v>
      </c>
      <c r="P361" s="272">
        <v>1914.53</v>
      </c>
      <c r="Q361" s="268"/>
      <c r="R361" s="268"/>
      <c r="S361" s="268"/>
      <c r="T361" s="268">
        <v>0</v>
      </c>
      <c r="U361" s="279">
        <v>-100</v>
      </c>
      <c r="V361" s="277" t="s">
        <v>3375</v>
      </c>
      <c r="W361" s="23"/>
    </row>
    <row r="362" s="5" customFormat="1" ht="12.75" spans="1:23">
      <c r="A362" s="258">
        <v>356</v>
      </c>
      <c r="B362" s="254"/>
      <c r="C362" s="259" t="s">
        <v>3893</v>
      </c>
      <c r="D362" s="260" t="s">
        <v>2530</v>
      </c>
      <c r="E362" s="261">
        <v>1</v>
      </c>
      <c r="F362" s="262" t="s">
        <v>1233</v>
      </c>
      <c r="G362" s="262"/>
      <c r="H362" s="263">
        <v>41131</v>
      </c>
      <c r="I362" s="270"/>
      <c r="J362" s="261" t="s">
        <v>3888</v>
      </c>
      <c r="K362" s="271"/>
      <c r="L362" s="272">
        <v>1914.53</v>
      </c>
      <c r="M362" s="268"/>
      <c r="N362" s="268"/>
      <c r="O362" s="268">
        <v>1914.53</v>
      </c>
      <c r="P362" s="272">
        <v>1914.53</v>
      </c>
      <c r="Q362" s="268"/>
      <c r="R362" s="268"/>
      <c r="S362" s="268"/>
      <c r="T362" s="268">
        <v>0</v>
      </c>
      <c r="U362" s="279">
        <v>-100</v>
      </c>
      <c r="V362" s="277" t="s">
        <v>3375</v>
      </c>
      <c r="W362" s="23"/>
    </row>
    <row r="363" s="5" customFormat="1" ht="12.75" spans="1:23">
      <c r="A363" s="258">
        <v>357</v>
      </c>
      <c r="B363" s="254"/>
      <c r="C363" s="259" t="s">
        <v>3893</v>
      </c>
      <c r="D363" s="260" t="s">
        <v>2530</v>
      </c>
      <c r="E363" s="261">
        <v>1</v>
      </c>
      <c r="F363" s="262" t="s">
        <v>1233</v>
      </c>
      <c r="G363" s="262"/>
      <c r="H363" s="263">
        <v>41131</v>
      </c>
      <c r="I363" s="270"/>
      <c r="J363" s="261" t="s">
        <v>3888</v>
      </c>
      <c r="K363" s="271"/>
      <c r="L363" s="272">
        <v>1914.53</v>
      </c>
      <c r="M363" s="268"/>
      <c r="N363" s="268"/>
      <c r="O363" s="268">
        <v>1914.53</v>
      </c>
      <c r="P363" s="272">
        <v>1914.53</v>
      </c>
      <c r="Q363" s="268"/>
      <c r="R363" s="268"/>
      <c r="S363" s="268"/>
      <c r="T363" s="268">
        <v>0</v>
      </c>
      <c r="U363" s="279">
        <v>-100</v>
      </c>
      <c r="V363" s="277" t="s">
        <v>3375</v>
      </c>
      <c r="W363" s="23"/>
    </row>
    <row r="364" s="5" customFormat="1" ht="12.75" spans="1:23">
      <c r="A364" s="258">
        <v>358</v>
      </c>
      <c r="B364" s="254"/>
      <c r="C364" s="259" t="s">
        <v>3894</v>
      </c>
      <c r="D364" s="260" t="s">
        <v>3895</v>
      </c>
      <c r="E364" s="261">
        <v>1</v>
      </c>
      <c r="F364" s="262" t="s">
        <v>1233</v>
      </c>
      <c r="G364" s="262"/>
      <c r="H364" s="263">
        <v>41131</v>
      </c>
      <c r="I364" s="270"/>
      <c r="J364" s="282" t="s">
        <v>3428</v>
      </c>
      <c r="K364" s="271"/>
      <c r="L364" s="272">
        <v>16455.88</v>
      </c>
      <c r="M364" s="268"/>
      <c r="N364" s="268"/>
      <c r="O364" s="268">
        <v>30341.88</v>
      </c>
      <c r="P364" s="272">
        <v>16455.88</v>
      </c>
      <c r="Q364" s="268"/>
      <c r="R364" s="268"/>
      <c r="S364" s="268"/>
      <c r="T364" s="268">
        <v>12240</v>
      </c>
      <c r="U364" s="279">
        <v>-59.6597178553208</v>
      </c>
      <c r="V364" s="277" t="s">
        <v>3881</v>
      </c>
      <c r="W364" s="23"/>
    </row>
    <row r="365" s="5" customFormat="1" ht="12.75" spans="1:23">
      <c r="A365" s="258">
        <v>359</v>
      </c>
      <c r="B365" s="254"/>
      <c r="C365" s="259" t="s">
        <v>2706</v>
      </c>
      <c r="D365" s="260" t="s">
        <v>3896</v>
      </c>
      <c r="E365" s="261">
        <v>1</v>
      </c>
      <c r="F365" s="262" t="s">
        <v>1233</v>
      </c>
      <c r="G365" s="262"/>
      <c r="H365" s="263">
        <v>41807</v>
      </c>
      <c r="I365" s="273" t="s">
        <v>2445</v>
      </c>
      <c r="J365" s="261" t="s">
        <v>3885</v>
      </c>
      <c r="K365" s="271">
        <v>0.2</v>
      </c>
      <c r="L365" s="272">
        <v>13602.55</v>
      </c>
      <c r="M365" s="268"/>
      <c r="N365" s="268"/>
      <c r="O365" s="268">
        <v>14102.55</v>
      </c>
      <c r="P365" s="272">
        <v>13602.55</v>
      </c>
      <c r="Q365" s="268"/>
      <c r="R365" s="268"/>
      <c r="S365" s="268"/>
      <c r="T365" s="268">
        <v>500</v>
      </c>
      <c r="U365" s="279">
        <v>-96.4545419090874</v>
      </c>
      <c r="V365" s="281" t="s">
        <v>3409</v>
      </c>
      <c r="W365" s="23"/>
    </row>
    <row r="366" s="5" customFormat="1" ht="12.75" spans="1:23">
      <c r="A366" s="258">
        <v>360</v>
      </c>
      <c r="B366" s="254"/>
      <c r="C366" s="259" t="s">
        <v>2706</v>
      </c>
      <c r="D366" s="260" t="s">
        <v>3896</v>
      </c>
      <c r="E366" s="261">
        <v>1</v>
      </c>
      <c r="F366" s="262" t="s">
        <v>1233</v>
      </c>
      <c r="G366" s="262"/>
      <c r="H366" s="263">
        <v>41807</v>
      </c>
      <c r="I366" s="273" t="s">
        <v>2445</v>
      </c>
      <c r="J366" s="261" t="s">
        <v>3885</v>
      </c>
      <c r="K366" s="271">
        <v>0.2</v>
      </c>
      <c r="L366" s="272">
        <v>13602.55</v>
      </c>
      <c r="M366" s="268"/>
      <c r="N366" s="268"/>
      <c r="O366" s="268">
        <v>14102.55</v>
      </c>
      <c r="P366" s="272">
        <v>13602.55</v>
      </c>
      <c r="Q366" s="268"/>
      <c r="R366" s="268"/>
      <c r="S366" s="268"/>
      <c r="T366" s="268">
        <v>500</v>
      </c>
      <c r="U366" s="279">
        <v>-96.4545419090874</v>
      </c>
      <c r="V366" s="281" t="s">
        <v>3409</v>
      </c>
      <c r="W366" s="23"/>
    </row>
    <row r="367" s="5" customFormat="1" ht="12.75" spans="1:23">
      <c r="A367" s="258">
        <v>361</v>
      </c>
      <c r="B367" s="254"/>
      <c r="C367" s="259" t="s">
        <v>2706</v>
      </c>
      <c r="D367" s="260" t="s">
        <v>3896</v>
      </c>
      <c r="E367" s="261">
        <v>1</v>
      </c>
      <c r="F367" s="262" t="s">
        <v>1233</v>
      </c>
      <c r="G367" s="262"/>
      <c r="H367" s="263">
        <v>41807</v>
      </c>
      <c r="I367" s="273" t="s">
        <v>2445</v>
      </c>
      <c r="J367" s="261" t="s">
        <v>3885</v>
      </c>
      <c r="K367" s="271">
        <v>0.2</v>
      </c>
      <c r="L367" s="272">
        <v>13602.55</v>
      </c>
      <c r="M367" s="268"/>
      <c r="N367" s="268"/>
      <c r="O367" s="268">
        <v>14102.55</v>
      </c>
      <c r="P367" s="272">
        <v>13602.55</v>
      </c>
      <c r="Q367" s="268"/>
      <c r="R367" s="268"/>
      <c r="S367" s="268"/>
      <c r="T367" s="268">
        <v>500</v>
      </c>
      <c r="U367" s="279">
        <v>-96.4545419090874</v>
      </c>
      <c r="V367" s="281" t="s">
        <v>3409</v>
      </c>
      <c r="W367" s="23"/>
    </row>
    <row r="368" s="5" customFormat="1" ht="12.75" spans="1:23">
      <c r="A368" s="258">
        <v>362</v>
      </c>
      <c r="B368" s="254"/>
      <c r="C368" s="259" t="s">
        <v>2706</v>
      </c>
      <c r="D368" s="260" t="s">
        <v>3896</v>
      </c>
      <c r="E368" s="261">
        <v>1</v>
      </c>
      <c r="F368" s="262" t="s">
        <v>1233</v>
      </c>
      <c r="G368" s="262"/>
      <c r="H368" s="263">
        <v>41807</v>
      </c>
      <c r="I368" s="273" t="s">
        <v>2445</v>
      </c>
      <c r="J368" s="261" t="s">
        <v>3885</v>
      </c>
      <c r="K368" s="271">
        <v>0.2</v>
      </c>
      <c r="L368" s="272">
        <v>13602.55</v>
      </c>
      <c r="M368" s="268"/>
      <c r="N368" s="268"/>
      <c r="O368" s="268">
        <v>14102.55</v>
      </c>
      <c r="P368" s="272">
        <v>13602.55</v>
      </c>
      <c r="Q368" s="268"/>
      <c r="R368" s="268"/>
      <c r="S368" s="268"/>
      <c r="T368" s="268">
        <v>500</v>
      </c>
      <c r="U368" s="279">
        <v>-96.4545419090874</v>
      </c>
      <c r="V368" s="281" t="s">
        <v>3409</v>
      </c>
      <c r="W368" s="23"/>
    </row>
    <row r="369" s="5" customFormat="1" ht="12.75" spans="1:23">
      <c r="A369" s="258">
        <v>363</v>
      </c>
      <c r="B369" s="254"/>
      <c r="C369" s="259" t="s">
        <v>3897</v>
      </c>
      <c r="D369" s="260">
        <v>25</v>
      </c>
      <c r="E369" s="261">
        <v>1</v>
      </c>
      <c r="F369" s="262" t="s">
        <v>1233</v>
      </c>
      <c r="G369" s="262"/>
      <c r="H369" s="263">
        <v>41435</v>
      </c>
      <c r="I369" s="270"/>
      <c r="J369" s="261" t="s">
        <v>3284</v>
      </c>
      <c r="K369" s="271"/>
      <c r="L369" s="272">
        <v>2140</v>
      </c>
      <c r="M369" s="268"/>
      <c r="N369" s="268"/>
      <c r="O369" s="268">
        <v>4500</v>
      </c>
      <c r="P369" s="272">
        <v>2140</v>
      </c>
      <c r="Q369" s="268"/>
      <c r="R369" s="268"/>
      <c r="S369" s="268"/>
      <c r="T369" s="268">
        <v>2106</v>
      </c>
      <c r="U369" s="279">
        <v>-53.2</v>
      </c>
      <c r="V369" s="277" t="s">
        <v>2147</v>
      </c>
      <c r="W369" s="23"/>
    </row>
    <row r="370" s="5" customFormat="1" ht="12.75" spans="1:23">
      <c r="A370" s="258">
        <v>364</v>
      </c>
      <c r="B370" s="254"/>
      <c r="C370" s="259" t="s">
        <v>3894</v>
      </c>
      <c r="D370" s="260" t="s">
        <v>3895</v>
      </c>
      <c r="E370" s="261">
        <v>1</v>
      </c>
      <c r="F370" s="262" t="s">
        <v>1233</v>
      </c>
      <c r="G370" s="262"/>
      <c r="H370" s="263">
        <v>41753</v>
      </c>
      <c r="I370" s="270"/>
      <c r="J370" s="282" t="s">
        <v>3428</v>
      </c>
      <c r="K370" s="271"/>
      <c r="L370" s="272">
        <v>11686.88</v>
      </c>
      <c r="M370" s="268"/>
      <c r="N370" s="268"/>
      <c r="O370" s="268">
        <v>30341.88</v>
      </c>
      <c r="P370" s="272">
        <v>11686.88</v>
      </c>
      <c r="Q370" s="268"/>
      <c r="R370" s="268"/>
      <c r="S370" s="268"/>
      <c r="T370" s="268">
        <v>16740</v>
      </c>
      <c r="U370" s="279">
        <v>-44.8287317727181</v>
      </c>
      <c r="V370" s="277" t="s">
        <v>3881</v>
      </c>
      <c r="W370" s="23"/>
    </row>
    <row r="371" spans="1:23">
      <c r="A371" s="284">
        <v>365</v>
      </c>
      <c r="B371" s="285"/>
      <c r="C371" s="286" t="s">
        <v>3414</v>
      </c>
      <c r="D371" s="287" t="s">
        <v>3898</v>
      </c>
      <c r="E371" s="288">
        <v>1</v>
      </c>
      <c r="F371" s="289" t="s">
        <v>1233</v>
      </c>
      <c r="G371" s="286"/>
      <c r="H371" s="290">
        <v>41753</v>
      </c>
      <c r="I371" s="270" t="s">
        <v>2506</v>
      </c>
      <c r="J371" s="288" t="s">
        <v>3899</v>
      </c>
      <c r="K371" s="283" t="s">
        <v>3840</v>
      </c>
      <c r="L371" s="295">
        <v>47649.57</v>
      </c>
      <c r="M371" s="296"/>
      <c r="N371" s="296"/>
      <c r="O371" s="296">
        <v>49649.57</v>
      </c>
      <c r="P371" s="296">
        <v>47649.57</v>
      </c>
      <c r="Q371" s="296"/>
      <c r="R371" s="296"/>
      <c r="S371" s="296"/>
      <c r="T371" s="268">
        <v>2000</v>
      </c>
      <c r="U371" s="279">
        <v>-95.9717677313217</v>
      </c>
      <c r="V371" s="281" t="s">
        <v>3409</v>
      </c>
      <c r="W371" s="5" t="s">
        <v>3900</v>
      </c>
    </row>
    <row r="372" spans="1:23">
      <c r="A372" s="284">
        <v>366</v>
      </c>
      <c r="B372" s="285"/>
      <c r="C372" s="286" t="s">
        <v>3414</v>
      </c>
      <c r="D372" s="287" t="s">
        <v>3898</v>
      </c>
      <c r="E372" s="288">
        <v>1</v>
      </c>
      <c r="F372" s="289" t="s">
        <v>1233</v>
      </c>
      <c r="G372" s="286"/>
      <c r="H372" s="290">
        <v>41753</v>
      </c>
      <c r="I372" s="270" t="s">
        <v>2506</v>
      </c>
      <c r="J372" s="288" t="s">
        <v>3899</v>
      </c>
      <c r="K372" s="283" t="s">
        <v>3840</v>
      </c>
      <c r="L372" s="295">
        <v>47649.57</v>
      </c>
      <c r="M372" s="296"/>
      <c r="N372" s="296"/>
      <c r="O372" s="296">
        <v>49649.57</v>
      </c>
      <c r="P372" s="296">
        <v>47649.57</v>
      </c>
      <c r="Q372" s="296"/>
      <c r="R372" s="296"/>
      <c r="S372" s="296"/>
      <c r="T372" s="268">
        <v>2000</v>
      </c>
      <c r="U372" s="279">
        <v>-95.9717677313217</v>
      </c>
      <c r="V372" s="281" t="s">
        <v>3409</v>
      </c>
      <c r="W372" s="5" t="s">
        <v>3901</v>
      </c>
    </row>
    <row r="373" spans="1:23">
      <c r="A373" s="284">
        <v>367</v>
      </c>
      <c r="B373" s="285"/>
      <c r="C373" s="286" t="s">
        <v>3902</v>
      </c>
      <c r="D373" s="287"/>
      <c r="E373" s="288">
        <v>1</v>
      </c>
      <c r="F373" s="289" t="s">
        <v>1233</v>
      </c>
      <c r="G373" s="286"/>
      <c r="H373" s="290">
        <v>41131</v>
      </c>
      <c r="I373" s="270" t="s">
        <v>2343</v>
      </c>
      <c r="J373" s="288" t="s">
        <v>2861</v>
      </c>
      <c r="K373" s="283">
        <v>0.5</v>
      </c>
      <c r="L373" s="295">
        <v>143834.19</v>
      </c>
      <c r="M373" s="296"/>
      <c r="N373" s="296"/>
      <c r="O373" s="296">
        <v>150834.19</v>
      </c>
      <c r="P373" s="296">
        <v>143834.19</v>
      </c>
      <c r="Q373" s="296"/>
      <c r="R373" s="296"/>
      <c r="S373" s="296"/>
      <c r="T373" s="268">
        <v>7000</v>
      </c>
      <c r="U373" s="279">
        <v>-95.3591423801195</v>
      </c>
      <c r="V373" s="281" t="s">
        <v>3409</v>
      </c>
      <c r="W373" s="5" t="s">
        <v>3903</v>
      </c>
    </row>
    <row r="374" spans="1:23">
      <c r="A374" s="284">
        <v>368</v>
      </c>
      <c r="B374" s="285"/>
      <c r="C374" s="286" t="s">
        <v>3902</v>
      </c>
      <c r="D374" s="287"/>
      <c r="E374" s="288">
        <v>1</v>
      </c>
      <c r="F374" s="289" t="s">
        <v>1233</v>
      </c>
      <c r="G374" s="286"/>
      <c r="H374" s="290">
        <v>41131</v>
      </c>
      <c r="I374" s="270" t="s">
        <v>2343</v>
      </c>
      <c r="J374" s="288" t="s">
        <v>2861</v>
      </c>
      <c r="K374" s="283">
        <v>0.5</v>
      </c>
      <c r="L374" s="295">
        <v>143834.19</v>
      </c>
      <c r="M374" s="296"/>
      <c r="N374" s="296"/>
      <c r="O374" s="296">
        <v>150834.19</v>
      </c>
      <c r="P374" s="296">
        <v>143834.19</v>
      </c>
      <c r="Q374" s="296"/>
      <c r="R374" s="296"/>
      <c r="S374" s="296"/>
      <c r="T374" s="268">
        <v>7000</v>
      </c>
      <c r="U374" s="279">
        <v>-95.3591423801195</v>
      </c>
      <c r="V374" s="281" t="s">
        <v>3409</v>
      </c>
      <c r="W374" s="5" t="s">
        <v>3904</v>
      </c>
    </row>
    <row r="375" spans="1:23">
      <c r="A375" s="284">
        <v>369</v>
      </c>
      <c r="B375" s="285"/>
      <c r="C375" s="286" t="s">
        <v>3731</v>
      </c>
      <c r="D375" s="287" t="s">
        <v>3905</v>
      </c>
      <c r="E375" s="288">
        <v>1</v>
      </c>
      <c r="F375" s="289" t="s">
        <v>1233</v>
      </c>
      <c r="G375" s="286"/>
      <c r="H375" s="290">
        <v>41131</v>
      </c>
      <c r="I375" s="270" t="s">
        <v>2506</v>
      </c>
      <c r="J375" s="288" t="s">
        <v>3470</v>
      </c>
      <c r="K375" s="283" t="s">
        <v>3840</v>
      </c>
      <c r="L375" s="295">
        <v>26178.63</v>
      </c>
      <c r="M375" s="296"/>
      <c r="N375" s="296"/>
      <c r="O375" s="296">
        <v>27478.63</v>
      </c>
      <c r="P375" s="296">
        <v>26178.63</v>
      </c>
      <c r="Q375" s="296"/>
      <c r="R375" s="296"/>
      <c r="S375" s="296"/>
      <c r="T375" s="268">
        <v>1940</v>
      </c>
      <c r="U375" s="279">
        <v>-92.9399682589707</v>
      </c>
      <c r="V375" s="281" t="s">
        <v>3409</v>
      </c>
      <c r="W375" s="5" t="s">
        <v>3906</v>
      </c>
    </row>
    <row r="376" spans="1:23">
      <c r="A376" s="284">
        <v>370</v>
      </c>
      <c r="B376" s="285"/>
      <c r="C376" s="286" t="s">
        <v>3731</v>
      </c>
      <c r="D376" s="287" t="s">
        <v>3907</v>
      </c>
      <c r="E376" s="288">
        <v>1</v>
      </c>
      <c r="F376" s="289" t="s">
        <v>1233</v>
      </c>
      <c r="G376" s="286"/>
      <c r="H376" s="290">
        <v>41131</v>
      </c>
      <c r="I376" s="270" t="s">
        <v>2506</v>
      </c>
      <c r="J376" s="288" t="s">
        <v>3470</v>
      </c>
      <c r="K376" s="283" t="s">
        <v>3840</v>
      </c>
      <c r="L376" s="295">
        <v>26178.63</v>
      </c>
      <c r="M376" s="296"/>
      <c r="N376" s="296"/>
      <c r="O376" s="296">
        <v>27478.63</v>
      </c>
      <c r="P376" s="296">
        <v>26178.63</v>
      </c>
      <c r="Q376" s="296"/>
      <c r="R376" s="296"/>
      <c r="S376" s="296"/>
      <c r="T376" s="268">
        <v>1940</v>
      </c>
      <c r="U376" s="279">
        <v>-92.9399682589707</v>
      </c>
      <c r="V376" s="281" t="s">
        <v>3409</v>
      </c>
      <c r="W376" s="5" t="s">
        <v>3908</v>
      </c>
    </row>
    <row r="377" spans="1:23">
      <c r="A377" s="284">
        <v>371</v>
      </c>
      <c r="B377" s="285"/>
      <c r="C377" s="286" t="s">
        <v>3909</v>
      </c>
      <c r="D377" s="287" t="s">
        <v>3400</v>
      </c>
      <c r="E377" s="288">
        <v>1</v>
      </c>
      <c r="F377" s="289" t="s">
        <v>1233</v>
      </c>
      <c r="G377" s="286"/>
      <c r="H377" s="290">
        <v>41435</v>
      </c>
      <c r="I377" s="270" t="s">
        <v>3397</v>
      </c>
      <c r="J377" s="288" t="s">
        <v>3398</v>
      </c>
      <c r="K377" s="283">
        <v>0.4</v>
      </c>
      <c r="L377" s="295">
        <v>1744.87</v>
      </c>
      <c r="M377" s="296"/>
      <c r="N377" s="296"/>
      <c r="O377" s="296">
        <v>1794.87</v>
      </c>
      <c r="P377" s="296">
        <v>1744.87</v>
      </c>
      <c r="Q377" s="296"/>
      <c r="R377" s="296"/>
      <c r="S377" s="296"/>
      <c r="T377" s="268">
        <v>880</v>
      </c>
      <c r="U377" s="279">
        <v>-50.9713795428081</v>
      </c>
      <c r="V377" s="281" t="s">
        <v>3409</v>
      </c>
      <c r="W377" s="5" t="s">
        <v>3910</v>
      </c>
    </row>
    <row r="378" spans="1:23">
      <c r="A378" s="284">
        <v>372</v>
      </c>
      <c r="B378" s="285"/>
      <c r="C378" s="286" t="s">
        <v>3909</v>
      </c>
      <c r="D378" s="287" t="s">
        <v>3400</v>
      </c>
      <c r="E378" s="288">
        <v>1</v>
      </c>
      <c r="F378" s="289" t="s">
        <v>1233</v>
      </c>
      <c r="G378" s="286"/>
      <c r="H378" s="290">
        <v>41435</v>
      </c>
      <c r="I378" s="270" t="s">
        <v>3397</v>
      </c>
      <c r="J378" s="288" t="s">
        <v>3398</v>
      </c>
      <c r="K378" s="283">
        <v>0.4</v>
      </c>
      <c r="L378" s="295">
        <v>1744.87</v>
      </c>
      <c r="M378" s="296"/>
      <c r="N378" s="296"/>
      <c r="O378" s="296">
        <v>1794.87</v>
      </c>
      <c r="P378" s="296">
        <v>1744.87</v>
      </c>
      <c r="Q378" s="296"/>
      <c r="R378" s="296"/>
      <c r="S378" s="296"/>
      <c r="T378" s="268">
        <v>880</v>
      </c>
      <c r="U378" s="279">
        <v>-50.9713795428081</v>
      </c>
      <c r="V378" s="281" t="s">
        <v>3409</v>
      </c>
      <c r="W378" s="5" t="s">
        <v>3911</v>
      </c>
    </row>
    <row r="379" spans="1:23">
      <c r="A379" s="284">
        <v>373</v>
      </c>
      <c r="B379" s="285"/>
      <c r="C379" s="286" t="s">
        <v>3407</v>
      </c>
      <c r="D379" s="287" t="s">
        <v>3912</v>
      </c>
      <c r="E379" s="288">
        <v>1</v>
      </c>
      <c r="F379" s="289" t="s">
        <v>1233</v>
      </c>
      <c r="G379" s="286"/>
      <c r="H379" s="290">
        <v>41753</v>
      </c>
      <c r="I379" s="270" t="s">
        <v>2343</v>
      </c>
      <c r="J379" s="288" t="s">
        <v>3304</v>
      </c>
      <c r="K379" s="283">
        <v>0.4</v>
      </c>
      <c r="L379" s="295">
        <v>15439.31</v>
      </c>
      <c r="M379" s="296"/>
      <c r="N379" s="296"/>
      <c r="O379" s="296">
        <v>16239.31</v>
      </c>
      <c r="P379" s="296">
        <v>15439.31</v>
      </c>
      <c r="Q379" s="296"/>
      <c r="R379" s="296"/>
      <c r="S379" s="296"/>
      <c r="T379" s="268">
        <v>800</v>
      </c>
      <c r="U379" s="279">
        <v>-95.0736823177832</v>
      </c>
      <c r="V379" s="281" t="s">
        <v>3409</v>
      </c>
      <c r="W379" s="5" t="s">
        <v>3913</v>
      </c>
    </row>
    <row r="380" ht="14.1" customHeight="1" spans="1:23">
      <c r="A380" s="284">
        <v>374</v>
      </c>
      <c r="B380" s="285"/>
      <c r="C380" s="286" t="s">
        <v>3914</v>
      </c>
      <c r="D380" s="287" t="s">
        <v>3889</v>
      </c>
      <c r="E380" s="288">
        <v>1</v>
      </c>
      <c r="F380" s="289" t="s">
        <v>1233</v>
      </c>
      <c r="G380" s="286"/>
      <c r="H380" s="290">
        <v>41131</v>
      </c>
      <c r="I380" s="297"/>
      <c r="J380" s="288" t="s">
        <v>3890</v>
      </c>
      <c r="K380" s="283"/>
      <c r="L380" s="295">
        <v>2452.99</v>
      </c>
      <c r="M380" s="296"/>
      <c r="N380" s="296"/>
      <c r="O380" s="296">
        <v>2452.99</v>
      </c>
      <c r="P380" s="296">
        <v>2452.99</v>
      </c>
      <c r="Q380" s="296"/>
      <c r="R380" s="296"/>
      <c r="S380" s="296"/>
      <c r="T380" s="268">
        <v>0</v>
      </c>
      <c r="U380" s="279">
        <v>-100</v>
      </c>
      <c r="V380" s="285" t="s">
        <v>3375</v>
      </c>
      <c r="W380" s="5" t="s">
        <v>3915</v>
      </c>
    </row>
    <row r="381" ht="14.1" customHeight="1" spans="1:23">
      <c r="A381" s="284">
        <v>375</v>
      </c>
      <c r="B381" s="285"/>
      <c r="C381" s="286" t="s">
        <v>3914</v>
      </c>
      <c r="D381" s="287" t="s">
        <v>3889</v>
      </c>
      <c r="E381" s="288">
        <v>1</v>
      </c>
      <c r="F381" s="289" t="s">
        <v>1233</v>
      </c>
      <c r="G381" s="286"/>
      <c r="H381" s="290">
        <v>41131</v>
      </c>
      <c r="I381" s="297"/>
      <c r="J381" s="288" t="s">
        <v>3890</v>
      </c>
      <c r="K381" s="283"/>
      <c r="L381" s="295">
        <v>2452.99</v>
      </c>
      <c r="M381" s="296"/>
      <c r="N381" s="296"/>
      <c r="O381" s="296">
        <v>2452.99</v>
      </c>
      <c r="P381" s="296">
        <v>2452.99</v>
      </c>
      <c r="Q381" s="296"/>
      <c r="R381" s="296"/>
      <c r="S381" s="296"/>
      <c r="T381" s="268">
        <v>0</v>
      </c>
      <c r="U381" s="279">
        <v>-100</v>
      </c>
      <c r="V381" s="285" t="s">
        <v>3375</v>
      </c>
      <c r="W381" s="5" t="s">
        <v>3916</v>
      </c>
    </row>
    <row r="382" ht="14.1" customHeight="1" spans="1:23">
      <c r="A382" s="284">
        <v>376</v>
      </c>
      <c r="B382" s="285"/>
      <c r="C382" s="286" t="s">
        <v>3914</v>
      </c>
      <c r="D382" s="287" t="s">
        <v>3889</v>
      </c>
      <c r="E382" s="288">
        <v>1</v>
      </c>
      <c r="F382" s="289" t="s">
        <v>1233</v>
      </c>
      <c r="G382" s="286"/>
      <c r="H382" s="290">
        <v>41131</v>
      </c>
      <c r="I382" s="297"/>
      <c r="J382" s="288" t="s">
        <v>3890</v>
      </c>
      <c r="K382" s="283"/>
      <c r="L382" s="295">
        <v>2452.99</v>
      </c>
      <c r="M382" s="296"/>
      <c r="N382" s="296"/>
      <c r="O382" s="296">
        <v>2452.99</v>
      </c>
      <c r="P382" s="296">
        <v>2452.99</v>
      </c>
      <c r="Q382" s="296"/>
      <c r="R382" s="296"/>
      <c r="S382" s="296"/>
      <c r="T382" s="268">
        <v>0</v>
      </c>
      <c r="U382" s="279">
        <v>-100</v>
      </c>
      <c r="V382" s="285" t="s">
        <v>3375</v>
      </c>
      <c r="W382" s="5" t="s">
        <v>3917</v>
      </c>
    </row>
    <row r="383" spans="1:23">
      <c r="A383" s="291" t="s">
        <v>517</v>
      </c>
      <c r="B383" s="285"/>
      <c r="C383" s="285"/>
      <c r="D383" s="291"/>
      <c r="E383" s="292"/>
      <c r="F383" s="293"/>
      <c r="G383" s="285"/>
      <c r="H383" s="294"/>
      <c r="I383" s="294"/>
      <c r="J383" s="292"/>
      <c r="K383" s="298"/>
      <c r="L383" s="296"/>
      <c r="M383" s="296"/>
      <c r="N383" s="296"/>
      <c r="O383" s="296"/>
      <c r="P383" s="296"/>
      <c r="Q383" s="296"/>
      <c r="R383" s="296"/>
      <c r="S383" s="296"/>
      <c r="T383" s="296">
        <v>0</v>
      </c>
      <c r="U383" s="279" t="s">
        <v>517</v>
      </c>
      <c r="V383" s="285"/>
      <c r="W383" s="5" t="s">
        <v>3918</v>
      </c>
    </row>
    <row r="384" spans="1:23">
      <c r="A384" s="291" t="s">
        <v>517</v>
      </c>
      <c r="B384" s="285"/>
      <c r="C384" s="285"/>
      <c r="D384" s="291"/>
      <c r="E384" s="292"/>
      <c r="F384" s="293"/>
      <c r="G384" s="285"/>
      <c r="H384" s="294"/>
      <c r="I384" s="294"/>
      <c r="J384" s="292"/>
      <c r="K384" s="298"/>
      <c r="L384" s="296"/>
      <c r="M384" s="296"/>
      <c r="N384" s="296"/>
      <c r="O384" s="296"/>
      <c r="P384" s="296"/>
      <c r="Q384" s="296"/>
      <c r="R384" s="296"/>
      <c r="S384" s="296"/>
      <c r="T384" s="296">
        <v>0</v>
      </c>
      <c r="U384" s="279" t="s">
        <v>517</v>
      </c>
      <c r="V384" s="285"/>
      <c r="W384" s="5" t="s">
        <v>3919</v>
      </c>
    </row>
    <row r="385" spans="1:23">
      <c r="A385" s="291" t="s">
        <v>517</v>
      </c>
      <c r="B385" s="285"/>
      <c r="C385" s="285"/>
      <c r="D385" s="291"/>
      <c r="E385" s="292"/>
      <c r="F385" s="293"/>
      <c r="G385" s="285"/>
      <c r="H385" s="294"/>
      <c r="I385" s="294"/>
      <c r="J385" s="292"/>
      <c r="K385" s="298"/>
      <c r="L385" s="296"/>
      <c r="M385" s="296"/>
      <c r="N385" s="296"/>
      <c r="O385" s="296"/>
      <c r="P385" s="296"/>
      <c r="Q385" s="296"/>
      <c r="R385" s="296"/>
      <c r="S385" s="296"/>
      <c r="T385" s="296">
        <v>0</v>
      </c>
      <c r="U385" s="279" t="s">
        <v>517</v>
      </c>
      <c r="V385" s="285"/>
      <c r="W385" s="5" t="s">
        <v>3920</v>
      </c>
    </row>
    <row r="386" spans="1:23">
      <c r="A386" s="291" t="s">
        <v>517</v>
      </c>
      <c r="B386" s="285"/>
      <c r="C386" s="285"/>
      <c r="D386" s="291"/>
      <c r="E386" s="292"/>
      <c r="F386" s="293"/>
      <c r="G386" s="285"/>
      <c r="H386" s="294"/>
      <c r="I386" s="294"/>
      <c r="J386" s="292"/>
      <c r="K386" s="298"/>
      <c r="L386" s="296"/>
      <c r="M386" s="296"/>
      <c r="N386" s="296"/>
      <c r="O386" s="296"/>
      <c r="P386" s="296"/>
      <c r="Q386" s="296"/>
      <c r="R386" s="296"/>
      <c r="S386" s="296"/>
      <c r="T386" s="296">
        <v>0</v>
      </c>
      <c r="U386" s="279" t="s">
        <v>517</v>
      </c>
      <c r="V386" s="285"/>
      <c r="W386" s="5" t="s">
        <v>3921</v>
      </c>
    </row>
    <row r="387" spans="1:23">
      <c r="A387" s="291" t="s">
        <v>517</v>
      </c>
      <c r="B387" s="285"/>
      <c r="C387" s="285"/>
      <c r="D387" s="291"/>
      <c r="E387" s="292"/>
      <c r="F387" s="293"/>
      <c r="G387" s="285"/>
      <c r="H387" s="294"/>
      <c r="I387" s="294"/>
      <c r="J387" s="292"/>
      <c r="K387" s="298"/>
      <c r="L387" s="296"/>
      <c r="M387" s="296"/>
      <c r="N387" s="296"/>
      <c r="O387" s="296"/>
      <c r="P387" s="296"/>
      <c r="Q387" s="296"/>
      <c r="R387" s="296"/>
      <c r="S387" s="296"/>
      <c r="T387" s="296">
        <v>0</v>
      </c>
      <c r="U387" s="279" t="s">
        <v>517</v>
      </c>
      <c r="V387" s="285"/>
      <c r="W387" s="5" t="s">
        <v>3922</v>
      </c>
    </row>
    <row r="388" spans="1:22">
      <c r="A388" s="291" t="s">
        <v>3923</v>
      </c>
      <c r="B388" s="285"/>
      <c r="C388" s="285"/>
      <c r="D388" s="291"/>
      <c r="E388" s="292"/>
      <c r="F388" s="293"/>
      <c r="G388" s="285"/>
      <c r="H388" s="294" t="s">
        <v>517</v>
      </c>
      <c r="I388" s="294"/>
      <c r="J388" s="292"/>
      <c r="K388" s="298"/>
      <c r="L388" s="296"/>
      <c r="M388" s="296"/>
      <c r="N388" s="296"/>
      <c r="O388" s="296">
        <v>19181593.94</v>
      </c>
      <c r="P388" s="296">
        <v>15490321.94</v>
      </c>
      <c r="Q388" s="296">
        <v>0</v>
      </c>
      <c r="R388" s="296">
        <v>0</v>
      </c>
      <c r="S388" s="296">
        <v>0</v>
      </c>
      <c r="T388" s="296">
        <v>3435898</v>
      </c>
      <c r="U388" s="279">
        <v>-82.0875261422618</v>
      </c>
      <c r="V388" s="285"/>
    </row>
    <row r="389" spans="1:22">
      <c r="A389" s="291" t="s">
        <v>3924</v>
      </c>
      <c r="B389" s="285"/>
      <c r="C389" s="285"/>
      <c r="D389" s="291"/>
      <c r="E389" s="292"/>
      <c r="F389" s="293"/>
      <c r="G389" s="285"/>
      <c r="H389" s="294" t="s">
        <v>517</v>
      </c>
      <c r="I389" s="294"/>
      <c r="J389" s="292"/>
      <c r="K389" s="298"/>
      <c r="L389" s="296"/>
      <c r="M389" s="296"/>
      <c r="N389" s="296"/>
      <c r="O389" s="296">
        <v>15490321.94</v>
      </c>
      <c r="P389" s="296"/>
      <c r="Q389" s="296"/>
      <c r="R389" s="296"/>
      <c r="S389" s="296"/>
      <c r="T389" s="296"/>
      <c r="U389" s="279">
        <v>-100</v>
      </c>
      <c r="V389" s="285"/>
    </row>
    <row r="390" customHeight="1" spans="1:22">
      <c r="A390" s="299" t="s">
        <v>3925</v>
      </c>
      <c r="B390" s="300"/>
      <c r="C390" s="300"/>
      <c r="D390" s="301"/>
      <c r="E390" s="279"/>
      <c r="F390" s="302"/>
      <c r="G390" s="279"/>
      <c r="H390" s="279" t="s">
        <v>517</v>
      </c>
      <c r="I390" s="303"/>
      <c r="J390" s="303"/>
      <c r="K390" s="303"/>
      <c r="L390" s="303"/>
      <c r="M390" s="303"/>
      <c r="N390" s="303"/>
      <c r="O390" s="303">
        <v>3691272.00000001</v>
      </c>
      <c r="P390" s="303"/>
      <c r="Q390" s="303"/>
      <c r="R390" s="303"/>
      <c r="S390" s="303"/>
      <c r="T390" s="303">
        <v>3435898</v>
      </c>
      <c r="U390" s="279">
        <v>-6.91831975535823</v>
      </c>
      <c r="V390" s="304"/>
    </row>
    <row r="391" hidden="1" customHeight="1"/>
    <row r="392" hidden="1" customHeight="1" spans="20:20">
      <c r="T392" s="305">
        <v>10307694</v>
      </c>
    </row>
  </sheetData>
  <autoFilter ref="A6:W390">
    <extLst/>
  </autoFilter>
  <mergeCells count="21">
    <mergeCell ref="A1:V1"/>
    <mergeCell ref="A2:V2"/>
    <mergeCell ref="L5:O5"/>
    <mergeCell ref="Q5:T5"/>
    <mergeCell ref="A388:D388"/>
    <mergeCell ref="A389:D389"/>
    <mergeCell ref="A390:D390"/>
    <mergeCell ref="A5:A6"/>
    <mergeCell ref="B5:B6"/>
    <mergeCell ref="C5:C6"/>
    <mergeCell ref="D5:D6"/>
    <mergeCell ref="E5:E6"/>
    <mergeCell ref="F5:F6"/>
    <mergeCell ref="G5:G6"/>
    <mergeCell ref="H5:H6"/>
    <mergeCell ref="I5:I6"/>
    <mergeCell ref="J5:J6"/>
    <mergeCell ref="K5:K6"/>
    <mergeCell ref="P5:P6"/>
    <mergeCell ref="U5:U6"/>
    <mergeCell ref="V5:V6"/>
  </mergeCells>
  <printOptions horizontalCentered="1"/>
  <pageMargins left="0.984251968503937" right="0.984251968503937" top="0.984251968503937" bottom="0.984251968503937" header="0.47244094488189" footer="0.354330708661417"/>
  <pageSetup paperSize="9" scale="68"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3"/>
  <sheetViews>
    <sheetView topLeftCell="G1" workbookViewId="0">
      <selection activeCell="J1" sqref="J$1:L$1048576"/>
    </sheetView>
  </sheetViews>
  <sheetFormatPr defaultColWidth="9" defaultRowHeight="15.75"/>
  <cols>
    <col min="1" max="1" width="6.25" style="204" customWidth="1"/>
    <col min="2" max="2" width="16.625" style="205" customWidth="1"/>
    <col min="3" max="3" width="29.875" style="204" customWidth="1"/>
    <col min="4" max="4" width="15.125" style="206" customWidth="1"/>
    <col min="5" max="5" width="17.125" style="204" customWidth="1"/>
    <col min="6" max="6" width="17.625" style="204" customWidth="1"/>
    <col min="7" max="7" width="18.75" style="207" customWidth="1"/>
    <col min="8" max="8" width="19.25" style="204" customWidth="1"/>
    <col min="9" max="10" width="9" style="204"/>
    <col min="11" max="11" width="18.125" style="204" customWidth="1"/>
    <col min="12" max="12" width="15.875" style="204" customWidth="1"/>
    <col min="13" max="247" width="9" style="204"/>
    <col min="248" max="248" width="6.25" style="204" customWidth="1"/>
    <col min="249" max="249" width="17.625" style="204" customWidth="1"/>
    <col min="250" max="250" width="48.75" style="204" customWidth="1"/>
    <col min="251" max="251" width="15.125" style="204" customWidth="1"/>
    <col min="252" max="252" width="17.125" style="204" customWidth="1"/>
    <col min="253" max="253" width="17.625" style="204" customWidth="1"/>
    <col min="254" max="254" width="18.75" style="204" customWidth="1"/>
    <col min="255" max="255" width="16.75" style="204" customWidth="1"/>
    <col min="256" max="256" width="17.25" style="204" customWidth="1"/>
    <col min="257" max="257" width="18.375" style="204" customWidth="1"/>
    <col min="258" max="258" width="14.375" style="204" customWidth="1"/>
    <col min="259" max="260" width="9" style="204"/>
    <col min="261" max="261" width="16.875" style="204" customWidth="1"/>
    <col min="262" max="262" width="18.375" style="204" customWidth="1"/>
    <col min="263" max="503" width="9" style="204"/>
    <col min="504" max="504" width="6.25" style="204" customWidth="1"/>
    <col min="505" max="505" width="17.625" style="204" customWidth="1"/>
    <col min="506" max="506" width="48.75" style="204" customWidth="1"/>
    <col min="507" max="507" width="15.125" style="204" customWidth="1"/>
    <col min="508" max="508" width="17.125" style="204" customWidth="1"/>
    <col min="509" max="509" width="17.625" style="204" customWidth="1"/>
    <col min="510" max="510" width="18.75" style="204" customWidth="1"/>
    <col min="511" max="511" width="16.75" style="204" customWidth="1"/>
    <col min="512" max="512" width="17.25" style="204" customWidth="1"/>
    <col min="513" max="513" width="18.375" style="204" customWidth="1"/>
    <col min="514" max="514" width="14.375" style="204" customWidth="1"/>
    <col min="515" max="516" width="9" style="204"/>
    <col min="517" max="517" width="16.875" style="204" customWidth="1"/>
    <col min="518" max="518" width="18.375" style="204" customWidth="1"/>
    <col min="519" max="759" width="9" style="204"/>
    <col min="760" max="760" width="6.25" style="204" customWidth="1"/>
    <col min="761" max="761" width="17.625" style="204" customWidth="1"/>
    <col min="762" max="762" width="48.75" style="204" customWidth="1"/>
    <col min="763" max="763" width="15.125" style="204" customWidth="1"/>
    <col min="764" max="764" width="17.125" style="204" customWidth="1"/>
    <col min="765" max="765" width="17.625" style="204" customWidth="1"/>
    <col min="766" max="766" width="18.75" style="204" customWidth="1"/>
    <col min="767" max="767" width="16.75" style="204" customWidth="1"/>
    <col min="768" max="768" width="17.25" style="204" customWidth="1"/>
    <col min="769" max="769" width="18.375" style="204" customWidth="1"/>
    <col min="770" max="770" width="14.375" style="204" customWidth="1"/>
    <col min="771" max="772" width="9" style="204"/>
    <col min="773" max="773" width="16.875" style="204" customWidth="1"/>
    <col min="774" max="774" width="18.375" style="204" customWidth="1"/>
    <col min="775" max="1015" width="9" style="204"/>
    <col min="1016" max="1016" width="6.25" style="204" customWidth="1"/>
    <col min="1017" max="1017" width="17.625" style="204" customWidth="1"/>
    <col min="1018" max="1018" width="48.75" style="204" customWidth="1"/>
    <col min="1019" max="1019" width="15.125" style="204" customWidth="1"/>
    <col min="1020" max="1020" width="17.125" style="204" customWidth="1"/>
    <col min="1021" max="1021" width="17.625" style="204" customWidth="1"/>
    <col min="1022" max="1022" width="18.75" style="204" customWidth="1"/>
    <col min="1023" max="1023" width="16.75" style="204" customWidth="1"/>
    <col min="1024" max="1024" width="17.25" style="204" customWidth="1"/>
    <col min="1025" max="1025" width="18.375" style="204" customWidth="1"/>
    <col min="1026" max="1026" width="14.375" style="204" customWidth="1"/>
    <col min="1027" max="1028" width="9" style="204"/>
    <col min="1029" max="1029" width="16.875" style="204" customWidth="1"/>
    <col min="1030" max="1030" width="18.375" style="204" customWidth="1"/>
    <col min="1031" max="1271" width="9" style="204"/>
    <col min="1272" max="1272" width="6.25" style="204" customWidth="1"/>
    <col min="1273" max="1273" width="17.625" style="204" customWidth="1"/>
    <col min="1274" max="1274" width="48.75" style="204" customWidth="1"/>
    <col min="1275" max="1275" width="15.125" style="204" customWidth="1"/>
    <col min="1276" max="1276" width="17.125" style="204" customWidth="1"/>
    <col min="1277" max="1277" width="17.625" style="204" customWidth="1"/>
    <col min="1278" max="1278" width="18.75" style="204" customWidth="1"/>
    <col min="1279" max="1279" width="16.75" style="204" customWidth="1"/>
    <col min="1280" max="1280" width="17.25" style="204" customWidth="1"/>
    <col min="1281" max="1281" width="18.375" style="204" customWidth="1"/>
    <col min="1282" max="1282" width="14.375" style="204" customWidth="1"/>
    <col min="1283" max="1284" width="9" style="204"/>
    <col min="1285" max="1285" width="16.875" style="204" customWidth="1"/>
    <col min="1286" max="1286" width="18.375" style="204" customWidth="1"/>
    <col min="1287" max="1527" width="9" style="204"/>
    <col min="1528" max="1528" width="6.25" style="204" customWidth="1"/>
    <col min="1529" max="1529" width="17.625" style="204" customWidth="1"/>
    <col min="1530" max="1530" width="48.75" style="204" customWidth="1"/>
    <col min="1531" max="1531" width="15.125" style="204" customWidth="1"/>
    <col min="1532" max="1532" width="17.125" style="204" customWidth="1"/>
    <col min="1533" max="1533" width="17.625" style="204" customWidth="1"/>
    <col min="1534" max="1534" width="18.75" style="204" customWidth="1"/>
    <col min="1535" max="1535" width="16.75" style="204" customWidth="1"/>
    <col min="1536" max="1536" width="17.25" style="204" customWidth="1"/>
    <col min="1537" max="1537" width="18.375" style="204" customWidth="1"/>
    <col min="1538" max="1538" width="14.375" style="204" customWidth="1"/>
    <col min="1539" max="1540" width="9" style="204"/>
    <col min="1541" max="1541" width="16.875" style="204" customWidth="1"/>
    <col min="1542" max="1542" width="18.375" style="204" customWidth="1"/>
    <col min="1543" max="1783" width="9" style="204"/>
    <col min="1784" max="1784" width="6.25" style="204" customWidth="1"/>
    <col min="1785" max="1785" width="17.625" style="204" customWidth="1"/>
    <col min="1786" max="1786" width="48.75" style="204" customWidth="1"/>
    <col min="1787" max="1787" width="15.125" style="204" customWidth="1"/>
    <col min="1788" max="1788" width="17.125" style="204" customWidth="1"/>
    <col min="1789" max="1789" width="17.625" style="204" customWidth="1"/>
    <col min="1790" max="1790" width="18.75" style="204" customWidth="1"/>
    <col min="1791" max="1791" width="16.75" style="204" customWidth="1"/>
    <col min="1792" max="1792" width="17.25" style="204" customWidth="1"/>
    <col min="1793" max="1793" width="18.375" style="204" customWidth="1"/>
    <col min="1794" max="1794" width="14.375" style="204" customWidth="1"/>
    <col min="1795" max="1796" width="9" style="204"/>
    <col min="1797" max="1797" width="16.875" style="204" customWidth="1"/>
    <col min="1798" max="1798" width="18.375" style="204" customWidth="1"/>
    <col min="1799" max="2039" width="9" style="204"/>
    <col min="2040" max="2040" width="6.25" style="204" customWidth="1"/>
    <col min="2041" max="2041" width="17.625" style="204" customWidth="1"/>
    <col min="2042" max="2042" width="48.75" style="204" customWidth="1"/>
    <col min="2043" max="2043" width="15.125" style="204" customWidth="1"/>
    <col min="2044" max="2044" width="17.125" style="204" customWidth="1"/>
    <col min="2045" max="2045" width="17.625" style="204" customWidth="1"/>
    <col min="2046" max="2046" width="18.75" style="204" customWidth="1"/>
    <col min="2047" max="2047" width="16.75" style="204" customWidth="1"/>
    <col min="2048" max="2048" width="17.25" style="204" customWidth="1"/>
    <col min="2049" max="2049" width="18.375" style="204" customWidth="1"/>
    <col min="2050" max="2050" width="14.375" style="204" customWidth="1"/>
    <col min="2051" max="2052" width="9" style="204"/>
    <col min="2053" max="2053" width="16.875" style="204" customWidth="1"/>
    <col min="2054" max="2054" width="18.375" style="204" customWidth="1"/>
    <col min="2055" max="2295" width="9" style="204"/>
    <col min="2296" max="2296" width="6.25" style="204" customWidth="1"/>
    <col min="2297" max="2297" width="17.625" style="204" customWidth="1"/>
    <col min="2298" max="2298" width="48.75" style="204" customWidth="1"/>
    <col min="2299" max="2299" width="15.125" style="204" customWidth="1"/>
    <col min="2300" max="2300" width="17.125" style="204" customWidth="1"/>
    <col min="2301" max="2301" width="17.625" style="204" customWidth="1"/>
    <col min="2302" max="2302" width="18.75" style="204" customWidth="1"/>
    <col min="2303" max="2303" width="16.75" style="204" customWidth="1"/>
    <col min="2304" max="2304" width="17.25" style="204" customWidth="1"/>
    <col min="2305" max="2305" width="18.375" style="204" customWidth="1"/>
    <col min="2306" max="2306" width="14.375" style="204" customWidth="1"/>
    <col min="2307" max="2308" width="9" style="204"/>
    <col min="2309" max="2309" width="16.875" style="204" customWidth="1"/>
    <col min="2310" max="2310" width="18.375" style="204" customWidth="1"/>
    <col min="2311" max="2551" width="9" style="204"/>
    <col min="2552" max="2552" width="6.25" style="204" customWidth="1"/>
    <col min="2553" max="2553" width="17.625" style="204" customWidth="1"/>
    <col min="2554" max="2554" width="48.75" style="204" customWidth="1"/>
    <col min="2555" max="2555" width="15.125" style="204" customWidth="1"/>
    <col min="2556" max="2556" width="17.125" style="204" customWidth="1"/>
    <col min="2557" max="2557" width="17.625" style="204" customWidth="1"/>
    <col min="2558" max="2558" width="18.75" style="204" customWidth="1"/>
    <col min="2559" max="2559" width="16.75" style="204" customWidth="1"/>
    <col min="2560" max="2560" width="17.25" style="204" customWidth="1"/>
    <col min="2561" max="2561" width="18.375" style="204" customWidth="1"/>
    <col min="2562" max="2562" width="14.375" style="204" customWidth="1"/>
    <col min="2563" max="2564" width="9" style="204"/>
    <col min="2565" max="2565" width="16.875" style="204" customWidth="1"/>
    <col min="2566" max="2566" width="18.375" style="204" customWidth="1"/>
    <col min="2567" max="2807" width="9" style="204"/>
    <col min="2808" max="2808" width="6.25" style="204" customWidth="1"/>
    <col min="2809" max="2809" width="17.625" style="204" customWidth="1"/>
    <col min="2810" max="2810" width="48.75" style="204" customWidth="1"/>
    <col min="2811" max="2811" width="15.125" style="204" customWidth="1"/>
    <col min="2812" max="2812" width="17.125" style="204" customWidth="1"/>
    <col min="2813" max="2813" width="17.625" style="204" customWidth="1"/>
    <col min="2814" max="2814" width="18.75" style="204" customWidth="1"/>
    <col min="2815" max="2815" width="16.75" style="204" customWidth="1"/>
    <col min="2816" max="2816" width="17.25" style="204" customWidth="1"/>
    <col min="2817" max="2817" width="18.375" style="204" customWidth="1"/>
    <col min="2818" max="2818" width="14.375" style="204" customWidth="1"/>
    <col min="2819" max="2820" width="9" style="204"/>
    <col min="2821" max="2821" width="16.875" style="204" customWidth="1"/>
    <col min="2822" max="2822" width="18.375" style="204" customWidth="1"/>
    <col min="2823" max="3063" width="9" style="204"/>
    <col min="3064" max="3064" width="6.25" style="204" customWidth="1"/>
    <col min="3065" max="3065" width="17.625" style="204" customWidth="1"/>
    <col min="3066" max="3066" width="48.75" style="204" customWidth="1"/>
    <col min="3067" max="3067" width="15.125" style="204" customWidth="1"/>
    <col min="3068" max="3068" width="17.125" style="204" customWidth="1"/>
    <col min="3069" max="3069" width="17.625" style="204" customWidth="1"/>
    <col min="3070" max="3070" width="18.75" style="204" customWidth="1"/>
    <col min="3071" max="3071" width="16.75" style="204" customWidth="1"/>
    <col min="3072" max="3072" width="17.25" style="204" customWidth="1"/>
    <col min="3073" max="3073" width="18.375" style="204" customWidth="1"/>
    <col min="3074" max="3074" width="14.375" style="204" customWidth="1"/>
    <col min="3075" max="3076" width="9" style="204"/>
    <col min="3077" max="3077" width="16.875" style="204" customWidth="1"/>
    <col min="3078" max="3078" width="18.375" style="204" customWidth="1"/>
    <col min="3079" max="3319" width="9" style="204"/>
    <col min="3320" max="3320" width="6.25" style="204" customWidth="1"/>
    <col min="3321" max="3321" width="17.625" style="204" customWidth="1"/>
    <col min="3322" max="3322" width="48.75" style="204" customWidth="1"/>
    <col min="3323" max="3323" width="15.125" style="204" customWidth="1"/>
    <col min="3324" max="3324" width="17.125" style="204" customWidth="1"/>
    <col min="3325" max="3325" width="17.625" style="204" customWidth="1"/>
    <col min="3326" max="3326" width="18.75" style="204" customWidth="1"/>
    <col min="3327" max="3327" width="16.75" style="204" customWidth="1"/>
    <col min="3328" max="3328" width="17.25" style="204" customWidth="1"/>
    <col min="3329" max="3329" width="18.375" style="204" customWidth="1"/>
    <col min="3330" max="3330" width="14.375" style="204" customWidth="1"/>
    <col min="3331" max="3332" width="9" style="204"/>
    <col min="3333" max="3333" width="16.875" style="204" customWidth="1"/>
    <col min="3334" max="3334" width="18.375" style="204" customWidth="1"/>
    <col min="3335" max="3575" width="9" style="204"/>
    <col min="3576" max="3576" width="6.25" style="204" customWidth="1"/>
    <col min="3577" max="3577" width="17.625" style="204" customWidth="1"/>
    <col min="3578" max="3578" width="48.75" style="204" customWidth="1"/>
    <col min="3579" max="3579" width="15.125" style="204" customWidth="1"/>
    <col min="3580" max="3580" width="17.125" style="204" customWidth="1"/>
    <col min="3581" max="3581" width="17.625" style="204" customWidth="1"/>
    <col min="3582" max="3582" width="18.75" style="204" customWidth="1"/>
    <col min="3583" max="3583" width="16.75" style="204" customWidth="1"/>
    <col min="3584" max="3584" width="17.25" style="204" customWidth="1"/>
    <col min="3585" max="3585" width="18.375" style="204" customWidth="1"/>
    <col min="3586" max="3586" width="14.375" style="204" customWidth="1"/>
    <col min="3587" max="3588" width="9" style="204"/>
    <col min="3589" max="3589" width="16.875" style="204" customWidth="1"/>
    <col min="3590" max="3590" width="18.375" style="204" customWidth="1"/>
    <col min="3591" max="3831" width="9" style="204"/>
    <col min="3832" max="3832" width="6.25" style="204" customWidth="1"/>
    <col min="3833" max="3833" width="17.625" style="204" customWidth="1"/>
    <col min="3834" max="3834" width="48.75" style="204" customWidth="1"/>
    <col min="3835" max="3835" width="15.125" style="204" customWidth="1"/>
    <col min="3836" max="3836" width="17.125" style="204" customWidth="1"/>
    <col min="3837" max="3837" width="17.625" style="204" customWidth="1"/>
    <col min="3838" max="3838" width="18.75" style="204" customWidth="1"/>
    <col min="3839" max="3839" width="16.75" style="204" customWidth="1"/>
    <col min="3840" max="3840" width="17.25" style="204" customWidth="1"/>
    <col min="3841" max="3841" width="18.375" style="204" customWidth="1"/>
    <col min="3842" max="3842" width="14.375" style="204" customWidth="1"/>
    <col min="3843" max="3844" width="9" style="204"/>
    <col min="3845" max="3845" width="16.875" style="204" customWidth="1"/>
    <col min="3846" max="3846" width="18.375" style="204" customWidth="1"/>
    <col min="3847" max="4087" width="9" style="204"/>
    <col min="4088" max="4088" width="6.25" style="204" customWidth="1"/>
    <col min="4089" max="4089" width="17.625" style="204" customWidth="1"/>
    <col min="4090" max="4090" width="48.75" style="204" customWidth="1"/>
    <col min="4091" max="4091" width="15.125" style="204" customWidth="1"/>
    <col min="4092" max="4092" width="17.125" style="204" customWidth="1"/>
    <col min="4093" max="4093" width="17.625" style="204" customWidth="1"/>
    <col min="4094" max="4094" width="18.75" style="204" customWidth="1"/>
    <col min="4095" max="4095" width="16.75" style="204" customWidth="1"/>
    <col min="4096" max="4096" width="17.25" style="204" customWidth="1"/>
    <col min="4097" max="4097" width="18.375" style="204" customWidth="1"/>
    <col min="4098" max="4098" width="14.375" style="204" customWidth="1"/>
    <col min="4099" max="4100" width="9" style="204"/>
    <col min="4101" max="4101" width="16.875" style="204" customWidth="1"/>
    <col min="4102" max="4102" width="18.375" style="204" customWidth="1"/>
    <col min="4103" max="4343" width="9" style="204"/>
    <col min="4344" max="4344" width="6.25" style="204" customWidth="1"/>
    <col min="4345" max="4345" width="17.625" style="204" customWidth="1"/>
    <col min="4346" max="4346" width="48.75" style="204" customWidth="1"/>
    <col min="4347" max="4347" width="15.125" style="204" customWidth="1"/>
    <col min="4348" max="4348" width="17.125" style="204" customWidth="1"/>
    <col min="4349" max="4349" width="17.625" style="204" customWidth="1"/>
    <col min="4350" max="4350" width="18.75" style="204" customWidth="1"/>
    <col min="4351" max="4351" width="16.75" style="204" customWidth="1"/>
    <col min="4352" max="4352" width="17.25" style="204" customWidth="1"/>
    <col min="4353" max="4353" width="18.375" style="204" customWidth="1"/>
    <col min="4354" max="4354" width="14.375" style="204" customWidth="1"/>
    <col min="4355" max="4356" width="9" style="204"/>
    <col min="4357" max="4357" width="16.875" style="204" customWidth="1"/>
    <col min="4358" max="4358" width="18.375" style="204" customWidth="1"/>
    <col min="4359" max="4599" width="9" style="204"/>
    <col min="4600" max="4600" width="6.25" style="204" customWidth="1"/>
    <col min="4601" max="4601" width="17.625" style="204" customWidth="1"/>
    <col min="4602" max="4602" width="48.75" style="204" customWidth="1"/>
    <col min="4603" max="4603" width="15.125" style="204" customWidth="1"/>
    <col min="4604" max="4604" width="17.125" style="204" customWidth="1"/>
    <col min="4605" max="4605" width="17.625" style="204" customWidth="1"/>
    <col min="4606" max="4606" width="18.75" style="204" customWidth="1"/>
    <col min="4607" max="4607" width="16.75" style="204" customWidth="1"/>
    <col min="4608" max="4608" width="17.25" style="204" customWidth="1"/>
    <col min="4609" max="4609" width="18.375" style="204" customWidth="1"/>
    <col min="4610" max="4610" width="14.375" style="204" customWidth="1"/>
    <col min="4611" max="4612" width="9" style="204"/>
    <col min="4613" max="4613" width="16.875" style="204" customWidth="1"/>
    <col min="4614" max="4614" width="18.375" style="204" customWidth="1"/>
    <col min="4615" max="4855" width="9" style="204"/>
    <col min="4856" max="4856" width="6.25" style="204" customWidth="1"/>
    <col min="4857" max="4857" width="17.625" style="204" customWidth="1"/>
    <col min="4858" max="4858" width="48.75" style="204" customWidth="1"/>
    <col min="4859" max="4859" width="15.125" style="204" customWidth="1"/>
    <col min="4860" max="4860" width="17.125" style="204" customWidth="1"/>
    <col min="4861" max="4861" width="17.625" style="204" customWidth="1"/>
    <col min="4862" max="4862" width="18.75" style="204" customWidth="1"/>
    <col min="4863" max="4863" width="16.75" style="204" customWidth="1"/>
    <col min="4864" max="4864" width="17.25" style="204" customWidth="1"/>
    <col min="4865" max="4865" width="18.375" style="204" customWidth="1"/>
    <col min="4866" max="4866" width="14.375" style="204" customWidth="1"/>
    <col min="4867" max="4868" width="9" style="204"/>
    <col min="4869" max="4869" width="16.875" style="204" customWidth="1"/>
    <col min="4870" max="4870" width="18.375" style="204" customWidth="1"/>
    <col min="4871" max="5111" width="9" style="204"/>
    <col min="5112" max="5112" width="6.25" style="204" customWidth="1"/>
    <col min="5113" max="5113" width="17.625" style="204" customWidth="1"/>
    <col min="5114" max="5114" width="48.75" style="204" customWidth="1"/>
    <col min="5115" max="5115" width="15.125" style="204" customWidth="1"/>
    <col min="5116" max="5116" width="17.125" style="204" customWidth="1"/>
    <col min="5117" max="5117" width="17.625" style="204" customWidth="1"/>
    <col min="5118" max="5118" width="18.75" style="204" customWidth="1"/>
    <col min="5119" max="5119" width="16.75" style="204" customWidth="1"/>
    <col min="5120" max="5120" width="17.25" style="204" customWidth="1"/>
    <col min="5121" max="5121" width="18.375" style="204" customWidth="1"/>
    <col min="5122" max="5122" width="14.375" style="204" customWidth="1"/>
    <col min="5123" max="5124" width="9" style="204"/>
    <col min="5125" max="5125" width="16.875" style="204" customWidth="1"/>
    <col min="5126" max="5126" width="18.375" style="204" customWidth="1"/>
    <col min="5127" max="5367" width="9" style="204"/>
    <col min="5368" max="5368" width="6.25" style="204" customWidth="1"/>
    <col min="5369" max="5369" width="17.625" style="204" customWidth="1"/>
    <col min="5370" max="5370" width="48.75" style="204" customWidth="1"/>
    <col min="5371" max="5371" width="15.125" style="204" customWidth="1"/>
    <col min="5372" max="5372" width="17.125" style="204" customWidth="1"/>
    <col min="5373" max="5373" width="17.625" style="204" customWidth="1"/>
    <col min="5374" max="5374" width="18.75" style="204" customWidth="1"/>
    <col min="5375" max="5375" width="16.75" style="204" customWidth="1"/>
    <col min="5376" max="5376" width="17.25" style="204" customWidth="1"/>
    <col min="5377" max="5377" width="18.375" style="204" customWidth="1"/>
    <col min="5378" max="5378" width="14.375" style="204" customWidth="1"/>
    <col min="5379" max="5380" width="9" style="204"/>
    <col min="5381" max="5381" width="16.875" style="204" customWidth="1"/>
    <col min="5382" max="5382" width="18.375" style="204" customWidth="1"/>
    <col min="5383" max="5623" width="9" style="204"/>
    <col min="5624" max="5624" width="6.25" style="204" customWidth="1"/>
    <col min="5625" max="5625" width="17.625" style="204" customWidth="1"/>
    <col min="5626" max="5626" width="48.75" style="204" customWidth="1"/>
    <col min="5627" max="5627" width="15.125" style="204" customWidth="1"/>
    <col min="5628" max="5628" width="17.125" style="204" customWidth="1"/>
    <col min="5629" max="5629" width="17.625" style="204" customWidth="1"/>
    <col min="5630" max="5630" width="18.75" style="204" customWidth="1"/>
    <col min="5631" max="5631" width="16.75" style="204" customWidth="1"/>
    <col min="5632" max="5632" width="17.25" style="204" customWidth="1"/>
    <col min="5633" max="5633" width="18.375" style="204" customWidth="1"/>
    <col min="5634" max="5634" width="14.375" style="204" customWidth="1"/>
    <col min="5635" max="5636" width="9" style="204"/>
    <col min="5637" max="5637" width="16.875" style="204" customWidth="1"/>
    <col min="5638" max="5638" width="18.375" style="204" customWidth="1"/>
    <col min="5639" max="5879" width="9" style="204"/>
    <col min="5880" max="5880" width="6.25" style="204" customWidth="1"/>
    <col min="5881" max="5881" width="17.625" style="204" customWidth="1"/>
    <col min="5882" max="5882" width="48.75" style="204" customWidth="1"/>
    <col min="5883" max="5883" width="15.125" style="204" customWidth="1"/>
    <col min="5884" max="5884" width="17.125" style="204" customWidth="1"/>
    <col min="5885" max="5885" width="17.625" style="204" customWidth="1"/>
    <col min="5886" max="5886" width="18.75" style="204" customWidth="1"/>
    <col min="5887" max="5887" width="16.75" style="204" customWidth="1"/>
    <col min="5888" max="5888" width="17.25" style="204" customWidth="1"/>
    <col min="5889" max="5889" width="18.375" style="204" customWidth="1"/>
    <col min="5890" max="5890" width="14.375" style="204" customWidth="1"/>
    <col min="5891" max="5892" width="9" style="204"/>
    <col min="5893" max="5893" width="16.875" style="204" customWidth="1"/>
    <col min="5894" max="5894" width="18.375" style="204" customWidth="1"/>
    <col min="5895" max="6135" width="9" style="204"/>
    <col min="6136" max="6136" width="6.25" style="204" customWidth="1"/>
    <col min="6137" max="6137" width="17.625" style="204" customWidth="1"/>
    <col min="6138" max="6138" width="48.75" style="204" customWidth="1"/>
    <col min="6139" max="6139" width="15.125" style="204" customWidth="1"/>
    <col min="6140" max="6140" width="17.125" style="204" customWidth="1"/>
    <col min="6141" max="6141" width="17.625" style="204" customWidth="1"/>
    <col min="6142" max="6142" width="18.75" style="204" customWidth="1"/>
    <col min="6143" max="6143" width="16.75" style="204" customWidth="1"/>
    <col min="6144" max="6144" width="17.25" style="204" customWidth="1"/>
    <col min="6145" max="6145" width="18.375" style="204" customWidth="1"/>
    <col min="6146" max="6146" width="14.375" style="204" customWidth="1"/>
    <col min="6147" max="6148" width="9" style="204"/>
    <col min="6149" max="6149" width="16.875" style="204" customWidth="1"/>
    <col min="6150" max="6150" width="18.375" style="204" customWidth="1"/>
    <col min="6151" max="6391" width="9" style="204"/>
    <col min="6392" max="6392" width="6.25" style="204" customWidth="1"/>
    <col min="6393" max="6393" width="17.625" style="204" customWidth="1"/>
    <col min="6394" max="6394" width="48.75" style="204" customWidth="1"/>
    <col min="6395" max="6395" width="15.125" style="204" customWidth="1"/>
    <col min="6396" max="6396" width="17.125" style="204" customWidth="1"/>
    <col min="6397" max="6397" width="17.625" style="204" customWidth="1"/>
    <col min="6398" max="6398" width="18.75" style="204" customWidth="1"/>
    <col min="6399" max="6399" width="16.75" style="204" customWidth="1"/>
    <col min="6400" max="6400" width="17.25" style="204" customWidth="1"/>
    <col min="6401" max="6401" width="18.375" style="204" customWidth="1"/>
    <col min="6402" max="6402" width="14.375" style="204" customWidth="1"/>
    <col min="6403" max="6404" width="9" style="204"/>
    <col min="6405" max="6405" width="16.875" style="204" customWidth="1"/>
    <col min="6406" max="6406" width="18.375" style="204" customWidth="1"/>
    <col min="6407" max="6647" width="9" style="204"/>
    <col min="6648" max="6648" width="6.25" style="204" customWidth="1"/>
    <col min="6649" max="6649" width="17.625" style="204" customWidth="1"/>
    <col min="6650" max="6650" width="48.75" style="204" customWidth="1"/>
    <col min="6651" max="6651" width="15.125" style="204" customWidth="1"/>
    <col min="6652" max="6652" width="17.125" style="204" customWidth="1"/>
    <col min="6653" max="6653" width="17.625" style="204" customWidth="1"/>
    <col min="6654" max="6654" width="18.75" style="204" customWidth="1"/>
    <col min="6655" max="6655" width="16.75" style="204" customWidth="1"/>
    <col min="6656" max="6656" width="17.25" style="204" customWidth="1"/>
    <col min="6657" max="6657" width="18.375" style="204" customWidth="1"/>
    <col min="6658" max="6658" width="14.375" style="204" customWidth="1"/>
    <col min="6659" max="6660" width="9" style="204"/>
    <col min="6661" max="6661" width="16.875" style="204" customWidth="1"/>
    <col min="6662" max="6662" width="18.375" style="204" customWidth="1"/>
    <col min="6663" max="6903" width="9" style="204"/>
    <col min="6904" max="6904" width="6.25" style="204" customWidth="1"/>
    <col min="6905" max="6905" width="17.625" style="204" customWidth="1"/>
    <col min="6906" max="6906" width="48.75" style="204" customWidth="1"/>
    <col min="6907" max="6907" width="15.125" style="204" customWidth="1"/>
    <col min="6908" max="6908" width="17.125" style="204" customWidth="1"/>
    <col min="6909" max="6909" width="17.625" style="204" customWidth="1"/>
    <col min="6910" max="6910" width="18.75" style="204" customWidth="1"/>
    <col min="6911" max="6911" width="16.75" style="204" customWidth="1"/>
    <col min="6912" max="6912" width="17.25" style="204" customWidth="1"/>
    <col min="6913" max="6913" width="18.375" style="204" customWidth="1"/>
    <col min="6914" max="6914" width="14.375" style="204" customWidth="1"/>
    <col min="6915" max="6916" width="9" style="204"/>
    <col min="6917" max="6917" width="16.875" style="204" customWidth="1"/>
    <col min="6918" max="6918" width="18.375" style="204" customWidth="1"/>
    <col min="6919" max="7159" width="9" style="204"/>
    <col min="7160" max="7160" width="6.25" style="204" customWidth="1"/>
    <col min="7161" max="7161" width="17.625" style="204" customWidth="1"/>
    <col min="7162" max="7162" width="48.75" style="204" customWidth="1"/>
    <col min="7163" max="7163" width="15.125" style="204" customWidth="1"/>
    <col min="7164" max="7164" width="17.125" style="204" customWidth="1"/>
    <col min="7165" max="7165" width="17.625" style="204" customWidth="1"/>
    <col min="7166" max="7166" width="18.75" style="204" customWidth="1"/>
    <col min="7167" max="7167" width="16.75" style="204" customWidth="1"/>
    <col min="7168" max="7168" width="17.25" style="204" customWidth="1"/>
    <col min="7169" max="7169" width="18.375" style="204" customWidth="1"/>
    <col min="7170" max="7170" width="14.375" style="204" customWidth="1"/>
    <col min="7171" max="7172" width="9" style="204"/>
    <col min="7173" max="7173" width="16.875" style="204" customWidth="1"/>
    <col min="7174" max="7174" width="18.375" style="204" customWidth="1"/>
    <col min="7175" max="7415" width="9" style="204"/>
    <col min="7416" max="7416" width="6.25" style="204" customWidth="1"/>
    <col min="7417" max="7417" width="17.625" style="204" customWidth="1"/>
    <col min="7418" max="7418" width="48.75" style="204" customWidth="1"/>
    <col min="7419" max="7419" width="15.125" style="204" customWidth="1"/>
    <col min="7420" max="7420" width="17.125" style="204" customWidth="1"/>
    <col min="7421" max="7421" width="17.625" style="204" customWidth="1"/>
    <col min="7422" max="7422" width="18.75" style="204" customWidth="1"/>
    <col min="7423" max="7423" width="16.75" style="204" customWidth="1"/>
    <col min="7424" max="7424" width="17.25" style="204" customWidth="1"/>
    <col min="7425" max="7425" width="18.375" style="204" customWidth="1"/>
    <col min="7426" max="7426" width="14.375" style="204" customWidth="1"/>
    <col min="7427" max="7428" width="9" style="204"/>
    <col min="7429" max="7429" width="16.875" style="204" customWidth="1"/>
    <col min="7430" max="7430" width="18.375" style="204" customWidth="1"/>
    <col min="7431" max="7671" width="9" style="204"/>
    <col min="7672" max="7672" width="6.25" style="204" customWidth="1"/>
    <col min="7673" max="7673" width="17.625" style="204" customWidth="1"/>
    <col min="7674" max="7674" width="48.75" style="204" customWidth="1"/>
    <col min="7675" max="7675" width="15.125" style="204" customWidth="1"/>
    <col min="7676" max="7676" width="17.125" style="204" customWidth="1"/>
    <col min="7677" max="7677" width="17.625" style="204" customWidth="1"/>
    <col min="7678" max="7678" width="18.75" style="204" customWidth="1"/>
    <col min="7679" max="7679" width="16.75" style="204" customWidth="1"/>
    <col min="7680" max="7680" width="17.25" style="204" customWidth="1"/>
    <col min="7681" max="7681" width="18.375" style="204" customWidth="1"/>
    <col min="7682" max="7682" width="14.375" style="204" customWidth="1"/>
    <col min="7683" max="7684" width="9" style="204"/>
    <col min="7685" max="7685" width="16.875" style="204" customWidth="1"/>
    <col min="7686" max="7686" width="18.375" style="204" customWidth="1"/>
    <col min="7687" max="7927" width="9" style="204"/>
    <col min="7928" max="7928" width="6.25" style="204" customWidth="1"/>
    <col min="7929" max="7929" width="17.625" style="204" customWidth="1"/>
    <col min="7930" max="7930" width="48.75" style="204" customWidth="1"/>
    <col min="7931" max="7931" width="15.125" style="204" customWidth="1"/>
    <col min="7932" max="7932" width="17.125" style="204" customWidth="1"/>
    <col min="7933" max="7933" width="17.625" style="204" customWidth="1"/>
    <col min="7934" max="7934" width="18.75" style="204" customWidth="1"/>
    <col min="7935" max="7935" width="16.75" style="204" customWidth="1"/>
    <col min="7936" max="7936" width="17.25" style="204" customWidth="1"/>
    <col min="7937" max="7937" width="18.375" style="204" customWidth="1"/>
    <col min="7938" max="7938" width="14.375" style="204" customWidth="1"/>
    <col min="7939" max="7940" width="9" style="204"/>
    <col min="7941" max="7941" width="16.875" style="204" customWidth="1"/>
    <col min="7942" max="7942" width="18.375" style="204" customWidth="1"/>
    <col min="7943" max="8183" width="9" style="204"/>
    <col min="8184" max="8184" width="6.25" style="204" customWidth="1"/>
    <col min="8185" max="8185" width="17.625" style="204" customWidth="1"/>
    <col min="8186" max="8186" width="48.75" style="204" customWidth="1"/>
    <col min="8187" max="8187" width="15.125" style="204" customWidth="1"/>
    <col min="8188" max="8188" width="17.125" style="204" customWidth="1"/>
    <col min="8189" max="8189" width="17.625" style="204" customWidth="1"/>
    <col min="8190" max="8190" width="18.75" style="204" customWidth="1"/>
    <col min="8191" max="8191" width="16.75" style="204" customWidth="1"/>
    <col min="8192" max="8192" width="17.25" style="204" customWidth="1"/>
    <col min="8193" max="8193" width="18.375" style="204" customWidth="1"/>
    <col min="8194" max="8194" width="14.375" style="204" customWidth="1"/>
    <col min="8195" max="8196" width="9" style="204"/>
    <col min="8197" max="8197" width="16.875" style="204" customWidth="1"/>
    <col min="8198" max="8198" width="18.375" style="204" customWidth="1"/>
    <col min="8199" max="8439" width="9" style="204"/>
    <col min="8440" max="8440" width="6.25" style="204" customWidth="1"/>
    <col min="8441" max="8441" width="17.625" style="204" customWidth="1"/>
    <col min="8442" max="8442" width="48.75" style="204" customWidth="1"/>
    <col min="8443" max="8443" width="15.125" style="204" customWidth="1"/>
    <col min="8444" max="8444" width="17.125" style="204" customWidth="1"/>
    <col min="8445" max="8445" width="17.625" style="204" customWidth="1"/>
    <col min="8446" max="8446" width="18.75" style="204" customWidth="1"/>
    <col min="8447" max="8447" width="16.75" style="204" customWidth="1"/>
    <col min="8448" max="8448" width="17.25" style="204" customWidth="1"/>
    <col min="8449" max="8449" width="18.375" style="204" customWidth="1"/>
    <col min="8450" max="8450" width="14.375" style="204" customWidth="1"/>
    <col min="8451" max="8452" width="9" style="204"/>
    <col min="8453" max="8453" width="16.875" style="204" customWidth="1"/>
    <col min="8454" max="8454" width="18.375" style="204" customWidth="1"/>
    <col min="8455" max="8695" width="9" style="204"/>
    <col min="8696" max="8696" width="6.25" style="204" customWidth="1"/>
    <col min="8697" max="8697" width="17.625" style="204" customWidth="1"/>
    <col min="8698" max="8698" width="48.75" style="204" customWidth="1"/>
    <col min="8699" max="8699" width="15.125" style="204" customWidth="1"/>
    <col min="8700" max="8700" width="17.125" style="204" customWidth="1"/>
    <col min="8701" max="8701" width="17.625" style="204" customWidth="1"/>
    <col min="8702" max="8702" width="18.75" style="204" customWidth="1"/>
    <col min="8703" max="8703" width="16.75" style="204" customWidth="1"/>
    <col min="8704" max="8704" width="17.25" style="204" customWidth="1"/>
    <col min="8705" max="8705" width="18.375" style="204" customWidth="1"/>
    <col min="8706" max="8706" width="14.375" style="204" customWidth="1"/>
    <col min="8707" max="8708" width="9" style="204"/>
    <col min="8709" max="8709" width="16.875" style="204" customWidth="1"/>
    <col min="8710" max="8710" width="18.375" style="204" customWidth="1"/>
    <col min="8711" max="8951" width="9" style="204"/>
    <col min="8952" max="8952" width="6.25" style="204" customWidth="1"/>
    <col min="8953" max="8953" width="17.625" style="204" customWidth="1"/>
    <col min="8954" max="8954" width="48.75" style="204" customWidth="1"/>
    <col min="8955" max="8955" width="15.125" style="204" customWidth="1"/>
    <col min="8956" max="8956" width="17.125" style="204" customWidth="1"/>
    <col min="8957" max="8957" width="17.625" style="204" customWidth="1"/>
    <col min="8958" max="8958" width="18.75" style="204" customWidth="1"/>
    <col min="8959" max="8959" width="16.75" style="204" customWidth="1"/>
    <col min="8960" max="8960" width="17.25" style="204" customWidth="1"/>
    <col min="8961" max="8961" width="18.375" style="204" customWidth="1"/>
    <col min="8962" max="8962" width="14.375" style="204" customWidth="1"/>
    <col min="8963" max="8964" width="9" style="204"/>
    <col min="8965" max="8965" width="16.875" style="204" customWidth="1"/>
    <col min="8966" max="8966" width="18.375" style="204" customWidth="1"/>
    <col min="8967" max="9207" width="9" style="204"/>
    <col min="9208" max="9208" width="6.25" style="204" customWidth="1"/>
    <col min="9209" max="9209" width="17.625" style="204" customWidth="1"/>
    <col min="9210" max="9210" width="48.75" style="204" customWidth="1"/>
    <col min="9211" max="9211" width="15.125" style="204" customWidth="1"/>
    <col min="9212" max="9212" width="17.125" style="204" customWidth="1"/>
    <col min="9213" max="9213" width="17.625" style="204" customWidth="1"/>
    <col min="9214" max="9214" width="18.75" style="204" customWidth="1"/>
    <col min="9215" max="9215" width="16.75" style="204" customWidth="1"/>
    <col min="9216" max="9216" width="17.25" style="204" customWidth="1"/>
    <col min="9217" max="9217" width="18.375" style="204" customWidth="1"/>
    <col min="9218" max="9218" width="14.375" style="204" customWidth="1"/>
    <col min="9219" max="9220" width="9" style="204"/>
    <col min="9221" max="9221" width="16.875" style="204" customWidth="1"/>
    <col min="9222" max="9222" width="18.375" style="204" customWidth="1"/>
    <col min="9223" max="9463" width="9" style="204"/>
    <col min="9464" max="9464" width="6.25" style="204" customWidth="1"/>
    <col min="9465" max="9465" width="17.625" style="204" customWidth="1"/>
    <col min="9466" max="9466" width="48.75" style="204" customWidth="1"/>
    <col min="9467" max="9467" width="15.125" style="204" customWidth="1"/>
    <col min="9468" max="9468" width="17.125" style="204" customWidth="1"/>
    <col min="9469" max="9469" width="17.625" style="204" customWidth="1"/>
    <col min="9470" max="9470" width="18.75" style="204" customWidth="1"/>
    <col min="9471" max="9471" width="16.75" style="204" customWidth="1"/>
    <col min="9472" max="9472" width="17.25" style="204" customWidth="1"/>
    <col min="9473" max="9473" width="18.375" style="204" customWidth="1"/>
    <col min="9474" max="9474" width="14.375" style="204" customWidth="1"/>
    <col min="9475" max="9476" width="9" style="204"/>
    <col min="9477" max="9477" width="16.875" style="204" customWidth="1"/>
    <col min="9478" max="9478" width="18.375" style="204" customWidth="1"/>
    <col min="9479" max="9719" width="9" style="204"/>
    <col min="9720" max="9720" width="6.25" style="204" customWidth="1"/>
    <col min="9721" max="9721" width="17.625" style="204" customWidth="1"/>
    <col min="9722" max="9722" width="48.75" style="204" customWidth="1"/>
    <col min="9723" max="9723" width="15.125" style="204" customWidth="1"/>
    <col min="9724" max="9724" width="17.125" style="204" customWidth="1"/>
    <col min="9725" max="9725" width="17.625" style="204" customWidth="1"/>
    <col min="9726" max="9726" width="18.75" style="204" customWidth="1"/>
    <col min="9727" max="9727" width="16.75" style="204" customWidth="1"/>
    <col min="9728" max="9728" width="17.25" style="204" customWidth="1"/>
    <col min="9729" max="9729" width="18.375" style="204" customWidth="1"/>
    <col min="9730" max="9730" width="14.375" style="204" customWidth="1"/>
    <col min="9731" max="9732" width="9" style="204"/>
    <col min="9733" max="9733" width="16.875" style="204" customWidth="1"/>
    <col min="9734" max="9734" width="18.375" style="204" customWidth="1"/>
    <col min="9735" max="9975" width="9" style="204"/>
    <col min="9976" max="9976" width="6.25" style="204" customWidth="1"/>
    <col min="9977" max="9977" width="17.625" style="204" customWidth="1"/>
    <col min="9978" max="9978" width="48.75" style="204" customWidth="1"/>
    <col min="9979" max="9979" width="15.125" style="204" customWidth="1"/>
    <col min="9980" max="9980" width="17.125" style="204" customWidth="1"/>
    <col min="9981" max="9981" width="17.625" style="204" customWidth="1"/>
    <col min="9982" max="9982" width="18.75" style="204" customWidth="1"/>
    <col min="9983" max="9983" width="16.75" style="204" customWidth="1"/>
    <col min="9984" max="9984" width="17.25" style="204" customWidth="1"/>
    <col min="9985" max="9985" width="18.375" style="204" customWidth="1"/>
    <col min="9986" max="9986" width="14.375" style="204" customWidth="1"/>
    <col min="9987" max="9988" width="9" style="204"/>
    <col min="9989" max="9989" width="16.875" style="204" customWidth="1"/>
    <col min="9990" max="9990" width="18.375" style="204" customWidth="1"/>
    <col min="9991" max="10231" width="9" style="204"/>
    <col min="10232" max="10232" width="6.25" style="204" customWidth="1"/>
    <col min="10233" max="10233" width="17.625" style="204" customWidth="1"/>
    <col min="10234" max="10234" width="48.75" style="204" customWidth="1"/>
    <col min="10235" max="10235" width="15.125" style="204" customWidth="1"/>
    <col min="10236" max="10236" width="17.125" style="204" customWidth="1"/>
    <col min="10237" max="10237" width="17.625" style="204" customWidth="1"/>
    <col min="10238" max="10238" width="18.75" style="204" customWidth="1"/>
    <col min="10239" max="10239" width="16.75" style="204" customWidth="1"/>
    <col min="10240" max="10240" width="17.25" style="204" customWidth="1"/>
    <col min="10241" max="10241" width="18.375" style="204" customWidth="1"/>
    <col min="10242" max="10242" width="14.375" style="204" customWidth="1"/>
    <col min="10243" max="10244" width="9" style="204"/>
    <col min="10245" max="10245" width="16.875" style="204" customWidth="1"/>
    <col min="10246" max="10246" width="18.375" style="204" customWidth="1"/>
    <col min="10247" max="10487" width="9" style="204"/>
    <col min="10488" max="10488" width="6.25" style="204" customWidth="1"/>
    <col min="10489" max="10489" width="17.625" style="204" customWidth="1"/>
    <col min="10490" max="10490" width="48.75" style="204" customWidth="1"/>
    <col min="10491" max="10491" width="15.125" style="204" customWidth="1"/>
    <col min="10492" max="10492" width="17.125" style="204" customWidth="1"/>
    <col min="10493" max="10493" width="17.625" style="204" customWidth="1"/>
    <col min="10494" max="10494" width="18.75" style="204" customWidth="1"/>
    <col min="10495" max="10495" width="16.75" style="204" customWidth="1"/>
    <col min="10496" max="10496" width="17.25" style="204" customWidth="1"/>
    <col min="10497" max="10497" width="18.375" style="204" customWidth="1"/>
    <col min="10498" max="10498" width="14.375" style="204" customWidth="1"/>
    <col min="10499" max="10500" width="9" style="204"/>
    <col min="10501" max="10501" width="16.875" style="204" customWidth="1"/>
    <col min="10502" max="10502" width="18.375" style="204" customWidth="1"/>
    <col min="10503" max="10743" width="9" style="204"/>
    <col min="10744" max="10744" width="6.25" style="204" customWidth="1"/>
    <col min="10745" max="10745" width="17.625" style="204" customWidth="1"/>
    <col min="10746" max="10746" width="48.75" style="204" customWidth="1"/>
    <col min="10747" max="10747" width="15.125" style="204" customWidth="1"/>
    <col min="10748" max="10748" width="17.125" style="204" customWidth="1"/>
    <col min="10749" max="10749" width="17.625" style="204" customWidth="1"/>
    <col min="10750" max="10750" width="18.75" style="204" customWidth="1"/>
    <col min="10751" max="10751" width="16.75" style="204" customWidth="1"/>
    <col min="10752" max="10752" width="17.25" style="204" customWidth="1"/>
    <col min="10753" max="10753" width="18.375" style="204" customWidth="1"/>
    <col min="10754" max="10754" width="14.375" style="204" customWidth="1"/>
    <col min="10755" max="10756" width="9" style="204"/>
    <col min="10757" max="10757" width="16.875" style="204" customWidth="1"/>
    <col min="10758" max="10758" width="18.375" style="204" customWidth="1"/>
    <col min="10759" max="10999" width="9" style="204"/>
    <col min="11000" max="11000" width="6.25" style="204" customWidth="1"/>
    <col min="11001" max="11001" width="17.625" style="204" customWidth="1"/>
    <col min="11002" max="11002" width="48.75" style="204" customWidth="1"/>
    <col min="11003" max="11003" width="15.125" style="204" customWidth="1"/>
    <col min="11004" max="11004" width="17.125" style="204" customWidth="1"/>
    <col min="11005" max="11005" width="17.625" style="204" customWidth="1"/>
    <col min="11006" max="11006" width="18.75" style="204" customWidth="1"/>
    <col min="11007" max="11007" width="16.75" style="204" customWidth="1"/>
    <col min="11008" max="11008" width="17.25" style="204" customWidth="1"/>
    <col min="11009" max="11009" width="18.375" style="204" customWidth="1"/>
    <col min="11010" max="11010" width="14.375" style="204" customWidth="1"/>
    <col min="11011" max="11012" width="9" style="204"/>
    <col min="11013" max="11013" width="16.875" style="204" customWidth="1"/>
    <col min="11014" max="11014" width="18.375" style="204" customWidth="1"/>
    <col min="11015" max="11255" width="9" style="204"/>
    <col min="11256" max="11256" width="6.25" style="204" customWidth="1"/>
    <col min="11257" max="11257" width="17.625" style="204" customWidth="1"/>
    <col min="11258" max="11258" width="48.75" style="204" customWidth="1"/>
    <col min="11259" max="11259" width="15.125" style="204" customWidth="1"/>
    <col min="11260" max="11260" width="17.125" style="204" customWidth="1"/>
    <col min="11261" max="11261" width="17.625" style="204" customWidth="1"/>
    <col min="11262" max="11262" width="18.75" style="204" customWidth="1"/>
    <col min="11263" max="11263" width="16.75" style="204" customWidth="1"/>
    <col min="11264" max="11264" width="17.25" style="204" customWidth="1"/>
    <col min="11265" max="11265" width="18.375" style="204" customWidth="1"/>
    <col min="11266" max="11266" width="14.375" style="204" customWidth="1"/>
    <col min="11267" max="11268" width="9" style="204"/>
    <col min="11269" max="11269" width="16.875" style="204" customWidth="1"/>
    <col min="11270" max="11270" width="18.375" style="204" customWidth="1"/>
    <col min="11271" max="11511" width="9" style="204"/>
    <col min="11512" max="11512" width="6.25" style="204" customWidth="1"/>
    <col min="11513" max="11513" width="17.625" style="204" customWidth="1"/>
    <col min="11514" max="11514" width="48.75" style="204" customWidth="1"/>
    <col min="11515" max="11515" width="15.125" style="204" customWidth="1"/>
    <col min="11516" max="11516" width="17.125" style="204" customWidth="1"/>
    <col min="11517" max="11517" width="17.625" style="204" customWidth="1"/>
    <col min="11518" max="11518" width="18.75" style="204" customWidth="1"/>
    <col min="11519" max="11519" width="16.75" style="204" customWidth="1"/>
    <col min="11520" max="11520" width="17.25" style="204" customWidth="1"/>
    <col min="11521" max="11521" width="18.375" style="204" customWidth="1"/>
    <col min="11522" max="11522" width="14.375" style="204" customWidth="1"/>
    <col min="11523" max="11524" width="9" style="204"/>
    <col min="11525" max="11525" width="16.875" style="204" customWidth="1"/>
    <col min="11526" max="11526" width="18.375" style="204" customWidth="1"/>
    <col min="11527" max="11767" width="9" style="204"/>
    <col min="11768" max="11768" width="6.25" style="204" customWidth="1"/>
    <col min="11769" max="11769" width="17.625" style="204" customWidth="1"/>
    <col min="11770" max="11770" width="48.75" style="204" customWidth="1"/>
    <col min="11771" max="11771" width="15.125" style="204" customWidth="1"/>
    <col min="11772" max="11772" width="17.125" style="204" customWidth="1"/>
    <col min="11773" max="11773" width="17.625" style="204" customWidth="1"/>
    <col min="11774" max="11774" width="18.75" style="204" customWidth="1"/>
    <col min="11775" max="11775" width="16.75" style="204" customWidth="1"/>
    <col min="11776" max="11776" width="17.25" style="204" customWidth="1"/>
    <col min="11777" max="11777" width="18.375" style="204" customWidth="1"/>
    <col min="11778" max="11778" width="14.375" style="204" customWidth="1"/>
    <col min="11779" max="11780" width="9" style="204"/>
    <col min="11781" max="11781" width="16.875" style="204" customWidth="1"/>
    <col min="11782" max="11782" width="18.375" style="204" customWidth="1"/>
    <col min="11783" max="12023" width="9" style="204"/>
    <col min="12024" max="12024" width="6.25" style="204" customWidth="1"/>
    <col min="12025" max="12025" width="17.625" style="204" customWidth="1"/>
    <col min="12026" max="12026" width="48.75" style="204" customWidth="1"/>
    <col min="12027" max="12027" width="15.125" style="204" customWidth="1"/>
    <col min="12028" max="12028" width="17.125" style="204" customWidth="1"/>
    <col min="12029" max="12029" width="17.625" style="204" customWidth="1"/>
    <col min="12030" max="12030" width="18.75" style="204" customWidth="1"/>
    <col min="12031" max="12031" width="16.75" style="204" customWidth="1"/>
    <col min="12032" max="12032" width="17.25" style="204" customWidth="1"/>
    <col min="12033" max="12033" width="18.375" style="204" customWidth="1"/>
    <col min="12034" max="12034" width="14.375" style="204" customWidth="1"/>
    <col min="12035" max="12036" width="9" style="204"/>
    <col min="12037" max="12037" width="16.875" style="204" customWidth="1"/>
    <col min="12038" max="12038" width="18.375" style="204" customWidth="1"/>
    <col min="12039" max="12279" width="9" style="204"/>
    <col min="12280" max="12280" width="6.25" style="204" customWidth="1"/>
    <col min="12281" max="12281" width="17.625" style="204" customWidth="1"/>
    <col min="12282" max="12282" width="48.75" style="204" customWidth="1"/>
    <col min="12283" max="12283" width="15.125" style="204" customWidth="1"/>
    <col min="12284" max="12284" width="17.125" style="204" customWidth="1"/>
    <col min="12285" max="12285" width="17.625" style="204" customWidth="1"/>
    <col min="12286" max="12286" width="18.75" style="204" customWidth="1"/>
    <col min="12287" max="12287" width="16.75" style="204" customWidth="1"/>
    <col min="12288" max="12288" width="17.25" style="204" customWidth="1"/>
    <col min="12289" max="12289" width="18.375" style="204" customWidth="1"/>
    <col min="12290" max="12290" width="14.375" style="204" customWidth="1"/>
    <col min="12291" max="12292" width="9" style="204"/>
    <col min="12293" max="12293" width="16.875" style="204" customWidth="1"/>
    <col min="12294" max="12294" width="18.375" style="204" customWidth="1"/>
    <col min="12295" max="12535" width="9" style="204"/>
    <col min="12536" max="12536" width="6.25" style="204" customWidth="1"/>
    <col min="12537" max="12537" width="17.625" style="204" customWidth="1"/>
    <col min="12538" max="12538" width="48.75" style="204" customWidth="1"/>
    <col min="12539" max="12539" width="15.125" style="204" customWidth="1"/>
    <col min="12540" max="12540" width="17.125" style="204" customWidth="1"/>
    <col min="12541" max="12541" width="17.625" style="204" customWidth="1"/>
    <col min="12542" max="12542" width="18.75" style="204" customWidth="1"/>
    <col min="12543" max="12543" width="16.75" style="204" customWidth="1"/>
    <col min="12544" max="12544" width="17.25" style="204" customWidth="1"/>
    <col min="12545" max="12545" width="18.375" style="204" customWidth="1"/>
    <col min="12546" max="12546" width="14.375" style="204" customWidth="1"/>
    <col min="12547" max="12548" width="9" style="204"/>
    <col min="12549" max="12549" width="16.875" style="204" customWidth="1"/>
    <col min="12550" max="12550" width="18.375" style="204" customWidth="1"/>
    <col min="12551" max="12791" width="9" style="204"/>
    <col min="12792" max="12792" width="6.25" style="204" customWidth="1"/>
    <col min="12793" max="12793" width="17.625" style="204" customWidth="1"/>
    <col min="12794" max="12794" width="48.75" style="204" customWidth="1"/>
    <col min="12795" max="12795" width="15.125" style="204" customWidth="1"/>
    <col min="12796" max="12796" width="17.125" style="204" customWidth="1"/>
    <col min="12797" max="12797" width="17.625" style="204" customWidth="1"/>
    <col min="12798" max="12798" width="18.75" style="204" customWidth="1"/>
    <col min="12799" max="12799" width="16.75" style="204" customWidth="1"/>
    <col min="12800" max="12800" width="17.25" style="204" customWidth="1"/>
    <col min="12801" max="12801" width="18.375" style="204" customWidth="1"/>
    <col min="12802" max="12802" width="14.375" style="204" customWidth="1"/>
    <col min="12803" max="12804" width="9" style="204"/>
    <col min="12805" max="12805" width="16.875" style="204" customWidth="1"/>
    <col min="12806" max="12806" width="18.375" style="204" customWidth="1"/>
    <col min="12807" max="13047" width="9" style="204"/>
    <col min="13048" max="13048" width="6.25" style="204" customWidth="1"/>
    <col min="13049" max="13049" width="17.625" style="204" customWidth="1"/>
    <col min="13050" max="13050" width="48.75" style="204" customWidth="1"/>
    <col min="13051" max="13051" width="15.125" style="204" customWidth="1"/>
    <col min="13052" max="13052" width="17.125" style="204" customWidth="1"/>
    <col min="13053" max="13053" width="17.625" style="204" customWidth="1"/>
    <col min="13054" max="13054" width="18.75" style="204" customWidth="1"/>
    <col min="13055" max="13055" width="16.75" style="204" customWidth="1"/>
    <col min="13056" max="13056" width="17.25" style="204" customWidth="1"/>
    <col min="13057" max="13057" width="18.375" style="204" customWidth="1"/>
    <col min="13058" max="13058" width="14.375" style="204" customWidth="1"/>
    <col min="13059" max="13060" width="9" style="204"/>
    <col min="13061" max="13061" width="16.875" style="204" customWidth="1"/>
    <col min="13062" max="13062" width="18.375" style="204" customWidth="1"/>
    <col min="13063" max="13303" width="9" style="204"/>
    <col min="13304" max="13304" width="6.25" style="204" customWidth="1"/>
    <col min="13305" max="13305" width="17.625" style="204" customWidth="1"/>
    <col min="13306" max="13306" width="48.75" style="204" customWidth="1"/>
    <col min="13307" max="13307" width="15.125" style="204" customWidth="1"/>
    <col min="13308" max="13308" width="17.125" style="204" customWidth="1"/>
    <col min="13309" max="13309" width="17.625" style="204" customWidth="1"/>
    <col min="13310" max="13310" width="18.75" style="204" customWidth="1"/>
    <col min="13311" max="13311" width="16.75" style="204" customWidth="1"/>
    <col min="13312" max="13312" width="17.25" style="204" customWidth="1"/>
    <col min="13313" max="13313" width="18.375" style="204" customWidth="1"/>
    <col min="13314" max="13314" width="14.375" style="204" customWidth="1"/>
    <col min="13315" max="13316" width="9" style="204"/>
    <col min="13317" max="13317" width="16.875" style="204" customWidth="1"/>
    <col min="13318" max="13318" width="18.375" style="204" customWidth="1"/>
    <col min="13319" max="13559" width="9" style="204"/>
    <col min="13560" max="13560" width="6.25" style="204" customWidth="1"/>
    <col min="13561" max="13561" width="17.625" style="204" customWidth="1"/>
    <col min="13562" max="13562" width="48.75" style="204" customWidth="1"/>
    <col min="13563" max="13563" width="15.125" style="204" customWidth="1"/>
    <col min="13564" max="13564" width="17.125" style="204" customWidth="1"/>
    <col min="13565" max="13565" width="17.625" style="204" customWidth="1"/>
    <col min="13566" max="13566" width="18.75" style="204" customWidth="1"/>
    <col min="13567" max="13567" width="16.75" style="204" customWidth="1"/>
    <col min="13568" max="13568" width="17.25" style="204" customWidth="1"/>
    <col min="13569" max="13569" width="18.375" style="204" customWidth="1"/>
    <col min="13570" max="13570" width="14.375" style="204" customWidth="1"/>
    <col min="13571" max="13572" width="9" style="204"/>
    <col min="13573" max="13573" width="16.875" style="204" customWidth="1"/>
    <col min="13574" max="13574" width="18.375" style="204" customWidth="1"/>
    <col min="13575" max="13815" width="9" style="204"/>
    <col min="13816" max="13816" width="6.25" style="204" customWidth="1"/>
    <col min="13817" max="13817" width="17.625" style="204" customWidth="1"/>
    <col min="13818" max="13818" width="48.75" style="204" customWidth="1"/>
    <col min="13819" max="13819" width="15.125" style="204" customWidth="1"/>
    <col min="13820" max="13820" width="17.125" style="204" customWidth="1"/>
    <col min="13821" max="13821" width="17.625" style="204" customWidth="1"/>
    <col min="13822" max="13822" width="18.75" style="204" customWidth="1"/>
    <col min="13823" max="13823" width="16.75" style="204" customWidth="1"/>
    <col min="13824" max="13824" width="17.25" style="204" customWidth="1"/>
    <col min="13825" max="13825" width="18.375" style="204" customWidth="1"/>
    <col min="13826" max="13826" width="14.375" style="204" customWidth="1"/>
    <col min="13827" max="13828" width="9" style="204"/>
    <col min="13829" max="13829" width="16.875" style="204" customWidth="1"/>
    <col min="13830" max="13830" width="18.375" style="204" customWidth="1"/>
    <col min="13831" max="14071" width="9" style="204"/>
    <col min="14072" max="14072" width="6.25" style="204" customWidth="1"/>
    <col min="14073" max="14073" width="17.625" style="204" customWidth="1"/>
    <col min="14074" max="14074" width="48.75" style="204" customWidth="1"/>
    <col min="14075" max="14075" width="15.125" style="204" customWidth="1"/>
    <col min="14076" max="14076" width="17.125" style="204" customWidth="1"/>
    <col min="14077" max="14077" width="17.625" style="204" customWidth="1"/>
    <col min="14078" max="14078" width="18.75" style="204" customWidth="1"/>
    <col min="14079" max="14079" width="16.75" style="204" customWidth="1"/>
    <col min="14080" max="14080" width="17.25" style="204" customWidth="1"/>
    <col min="14081" max="14081" width="18.375" style="204" customWidth="1"/>
    <col min="14082" max="14082" width="14.375" style="204" customWidth="1"/>
    <col min="14083" max="14084" width="9" style="204"/>
    <col min="14085" max="14085" width="16.875" style="204" customWidth="1"/>
    <col min="14086" max="14086" width="18.375" style="204" customWidth="1"/>
    <col min="14087" max="14327" width="9" style="204"/>
    <col min="14328" max="14328" width="6.25" style="204" customWidth="1"/>
    <col min="14329" max="14329" width="17.625" style="204" customWidth="1"/>
    <col min="14330" max="14330" width="48.75" style="204" customWidth="1"/>
    <col min="14331" max="14331" width="15.125" style="204" customWidth="1"/>
    <col min="14332" max="14332" width="17.125" style="204" customWidth="1"/>
    <col min="14333" max="14333" width="17.625" style="204" customWidth="1"/>
    <col min="14334" max="14334" width="18.75" style="204" customWidth="1"/>
    <col min="14335" max="14335" width="16.75" style="204" customWidth="1"/>
    <col min="14336" max="14336" width="17.25" style="204" customWidth="1"/>
    <col min="14337" max="14337" width="18.375" style="204" customWidth="1"/>
    <col min="14338" max="14338" width="14.375" style="204" customWidth="1"/>
    <col min="14339" max="14340" width="9" style="204"/>
    <col min="14341" max="14341" width="16.875" style="204" customWidth="1"/>
    <col min="14342" max="14342" width="18.375" style="204" customWidth="1"/>
    <col min="14343" max="14583" width="9" style="204"/>
    <col min="14584" max="14584" width="6.25" style="204" customWidth="1"/>
    <col min="14585" max="14585" width="17.625" style="204" customWidth="1"/>
    <col min="14586" max="14586" width="48.75" style="204" customWidth="1"/>
    <col min="14587" max="14587" width="15.125" style="204" customWidth="1"/>
    <col min="14588" max="14588" width="17.125" style="204" customWidth="1"/>
    <col min="14589" max="14589" width="17.625" style="204" customWidth="1"/>
    <col min="14590" max="14590" width="18.75" style="204" customWidth="1"/>
    <col min="14591" max="14591" width="16.75" style="204" customWidth="1"/>
    <col min="14592" max="14592" width="17.25" style="204" customWidth="1"/>
    <col min="14593" max="14593" width="18.375" style="204" customWidth="1"/>
    <col min="14594" max="14594" width="14.375" style="204" customWidth="1"/>
    <col min="14595" max="14596" width="9" style="204"/>
    <col min="14597" max="14597" width="16.875" style="204" customWidth="1"/>
    <col min="14598" max="14598" width="18.375" style="204" customWidth="1"/>
    <col min="14599" max="14839" width="9" style="204"/>
    <col min="14840" max="14840" width="6.25" style="204" customWidth="1"/>
    <col min="14841" max="14841" width="17.625" style="204" customWidth="1"/>
    <col min="14842" max="14842" width="48.75" style="204" customWidth="1"/>
    <col min="14843" max="14843" width="15.125" style="204" customWidth="1"/>
    <col min="14844" max="14844" width="17.125" style="204" customWidth="1"/>
    <col min="14845" max="14845" width="17.625" style="204" customWidth="1"/>
    <col min="14846" max="14846" width="18.75" style="204" customWidth="1"/>
    <col min="14847" max="14847" width="16.75" style="204" customWidth="1"/>
    <col min="14848" max="14848" width="17.25" style="204" customWidth="1"/>
    <col min="14849" max="14849" width="18.375" style="204" customWidth="1"/>
    <col min="14850" max="14850" width="14.375" style="204" customWidth="1"/>
    <col min="14851" max="14852" width="9" style="204"/>
    <col min="14853" max="14853" width="16.875" style="204" customWidth="1"/>
    <col min="14854" max="14854" width="18.375" style="204" customWidth="1"/>
    <col min="14855" max="15095" width="9" style="204"/>
    <col min="15096" max="15096" width="6.25" style="204" customWidth="1"/>
    <col min="15097" max="15097" width="17.625" style="204" customWidth="1"/>
    <col min="15098" max="15098" width="48.75" style="204" customWidth="1"/>
    <col min="15099" max="15099" width="15.125" style="204" customWidth="1"/>
    <col min="15100" max="15100" width="17.125" style="204" customWidth="1"/>
    <col min="15101" max="15101" width="17.625" style="204" customWidth="1"/>
    <col min="15102" max="15102" width="18.75" style="204" customWidth="1"/>
    <col min="15103" max="15103" width="16.75" style="204" customWidth="1"/>
    <col min="15104" max="15104" width="17.25" style="204" customWidth="1"/>
    <col min="15105" max="15105" width="18.375" style="204" customWidth="1"/>
    <col min="15106" max="15106" width="14.375" style="204" customWidth="1"/>
    <col min="15107" max="15108" width="9" style="204"/>
    <col min="15109" max="15109" width="16.875" style="204" customWidth="1"/>
    <col min="15110" max="15110" width="18.375" style="204" customWidth="1"/>
    <col min="15111" max="15351" width="9" style="204"/>
    <col min="15352" max="15352" width="6.25" style="204" customWidth="1"/>
    <col min="15353" max="15353" width="17.625" style="204" customWidth="1"/>
    <col min="15354" max="15354" width="48.75" style="204" customWidth="1"/>
    <col min="15355" max="15355" width="15.125" style="204" customWidth="1"/>
    <col min="15356" max="15356" width="17.125" style="204" customWidth="1"/>
    <col min="15357" max="15357" width="17.625" style="204" customWidth="1"/>
    <col min="15358" max="15358" width="18.75" style="204" customWidth="1"/>
    <col min="15359" max="15359" width="16.75" style="204" customWidth="1"/>
    <col min="15360" max="15360" width="17.25" style="204" customWidth="1"/>
    <col min="15361" max="15361" width="18.375" style="204" customWidth="1"/>
    <col min="15362" max="15362" width="14.375" style="204" customWidth="1"/>
    <col min="15363" max="15364" width="9" style="204"/>
    <col min="15365" max="15365" width="16.875" style="204" customWidth="1"/>
    <col min="15366" max="15366" width="18.375" style="204" customWidth="1"/>
    <col min="15367" max="15607" width="9" style="204"/>
    <col min="15608" max="15608" width="6.25" style="204" customWidth="1"/>
    <col min="15609" max="15609" width="17.625" style="204" customWidth="1"/>
    <col min="15610" max="15610" width="48.75" style="204" customWidth="1"/>
    <col min="15611" max="15611" width="15.125" style="204" customWidth="1"/>
    <col min="15612" max="15612" width="17.125" style="204" customWidth="1"/>
    <col min="15613" max="15613" width="17.625" style="204" customWidth="1"/>
    <col min="15614" max="15614" width="18.75" style="204" customWidth="1"/>
    <col min="15615" max="15615" width="16.75" style="204" customWidth="1"/>
    <col min="15616" max="15616" width="17.25" style="204" customWidth="1"/>
    <col min="15617" max="15617" width="18.375" style="204" customWidth="1"/>
    <col min="15618" max="15618" width="14.375" style="204" customWidth="1"/>
    <col min="15619" max="15620" width="9" style="204"/>
    <col min="15621" max="15621" width="16.875" style="204" customWidth="1"/>
    <col min="15622" max="15622" width="18.375" style="204" customWidth="1"/>
    <col min="15623" max="15863" width="9" style="204"/>
    <col min="15864" max="15864" width="6.25" style="204" customWidth="1"/>
    <col min="15865" max="15865" width="17.625" style="204" customWidth="1"/>
    <col min="15866" max="15866" width="48.75" style="204" customWidth="1"/>
    <col min="15867" max="15867" width="15.125" style="204" customWidth="1"/>
    <col min="15868" max="15868" width="17.125" style="204" customWidth="1"/>
    <col min="15869" max="15869" width="17.625" style="204" customWidth="1"/>
    <col min="15870" max="15870" width="18.75" style="204" customWidth="1"/>
    <col min="15871" max="15871" width="16.75" style="204" customWidth="1"/>
    <col min="15872" max="15872" width="17.25" style="204" customWidth="1"/>
    <col min="15873" max="15873" width="18.375" style="204" customWidth="1"/>
    <col min="15874" max="15874" width="14.375" style="204" customWidth="1"/>
    <col min="15875" max="15876" width="9" style="204"/>
    <col min="15877" max="15877" width="16.875" style="204" customWidth="1"/>
    <col min="15878" max="15878" width="18.375" style="204" customWidth="1"/>
    <col min="15879" max="16119" width="9" style="204"/>
    <col min="16120" max="16120" width="6.25" style="204" customWidth="1"/>
    <col min="16121" max="16121" width="17.625" style="204" customWidth="1"/>
    <col min="16122" max="16122" width="48.75" style="204" customWidth="1"/>
    <col min="16123" max="16123" width="15.125" style="204" customWidth="1"/>
    <col min="16124" max="16124" width="17.125" style="204" customWidth="1"/>
    <col min="16125" max="16125" width="17.625" style="204" customWidth="1"/>
    <col min="16126" max="16126" width="18.75" style="204" customWidth="1"/>
    <col min="16127" max="16127" width="16.75" style="204" customWidth="1"/>
    <col min="16128" max="16128" width="17.25" style="204" customWidth="1"/>
    <col min="16129" max="16129" width="18.375" style="204" customWidth="1"/>
    <col min="16130" max="16130" width="14.375" style="204" customWidth="1"/>
    <col min="16131" max="16132" width="9" style="204"/>
    <col min="16133" max="16133" width="16.875" style="204" customWidth="1"/>
    <col min="16134" max="16134" width="18.375" style="204" customWidth="1"/>
    <col min="16135" max="16383" width="9" style="204"/>
    <col min="16384" max="16384" width="9" style="204" customWidth="1"/>
  </cols>
  <sheetData>
    <row r="1" spans="1:1">
      <c r="A1" s="2" t="s">
        <v>409</v>
      </c>
    </row>
    <row r="2" ht="20.25" spans="1:8">
      <c r="A2" s="208" t="s">
        <v>3926</v>
      </c>
      <c r="B2" s="208"/>
      <c r="C2" s="208"/>
      <c r="D2" s="208"/>
      <c r="E2" s="208"/>
      <c r="F2" s="208"/>
      <c r="G2" s="208"/>
      <c r="H2" s="208"/>
    </row>
    <row r="3" s="203" customFormat="1" customHeight="1" spans="1:8">
      <c r="A3" s="209" t="str">
        <f>"评估基准日："&amp;TEXT(基本信息输入表!M7,"yyyy年mm月dd日")</f>
        <v>评估基准日：2020年03月31日</v>
      </c>
      <c r="B3" s="209"/>
      <c r="C3" s="209"/>
      <c r="D3" s="209"/>
      <c r="E3" s="209"/>
      <c r="F3" s="209"/>
      <c r="G3" s="209"/>
      <c r="H3" s="210" t="s">
        <v>3927</v>
      </c>
    </row>
    <row r="4" s="203" customFormat="1" customHeight="1" spans="1:8">
      <c r="A4" s="209"/>
      <c r="B4" s="209"/>
      <c r="C4" s="209"/>
      <c r="D4" s="209"/>
      <c r="E4" s="209"/>
      <c r="F4" s="209"/>
      <c r="G4" s="209"/>
      <c r="H4" s="209"/>
    </row>
    <row r="5" s="203" customFormat="1" customHeight="1" spans="1:8">
      <c r="A5" s="211" t="str">
        <f>基本信息输入表!K6&amp;"："&amp;基本信息输入表!M6</f>
        <v>被评估单位：山西华润昌裕煤业有限公司</v>
      </c>
      <c r="B5" s="212"/>
      <c r="D5" s="209"/>
      <c r="G5" s="213" t="s">
        <v>574</v>
      </c>
      <c r="H5" s="213"/>
    </row>
    <row r="6" customHeight="1" spans="1:9">
      <c r="A6" s="214" t="s">
        <v>444</v>
      </c>
      <c r="B6" s="215" t="s">
        <v>1056</v>
      </c>
      <c r="C6" s="214" t="s">
        <v>3928</v>
      </c>
      <c r="D6" s="214" t="s">
        <v>774</v>
      </c>
      <c r="E6" s="214" t="s">
        <v>414</v>
      </c>
      <c r="F6" s="214" t="s">
        <v>415</v>
      </c>
      <c r="G6" s="216" t="s">
        <v>3929</v>
      </c>
      <c r="H6" s="214" t="s">
        <v>577</v>
      </c>
      <c r="I6" s="23" t="s">
        <v>592</v>
      </c>
    </row>
    <row r="7" customHeight="1" spans="1:9">
      <c r="A7" s="217">
        <v>1</v>
      </c>
      <c r="B7" s="218"/>
      <c r="C7" s="219" t="s">
        <v>3315</v>
      </c>
      <c r="D7" s="80">
        <v>42767</v>
      </c>
      <c r="E7" s="220"/>
      <c r="F7" s="221">
        <v>0</v>
      </c>
      <c r="G7" s="221" t="str">
        <f t="shared" ref="G7:G62" si="0">IF(E7=0,"",(F7-E7)/E7*100)</f>
        <v/>
      </c>
      <c r="H7" s="222" t="s">
        <v>3316</v>
      </c>
      <c r="I7" s="231" t="s">
        <v>3930</v>
      </c>
    </row>
    <row r="8" customHeight="1" spans="1:9">
      <c r="A8" s="217">
        <v>2</v>
      </c>
      <c r="B8" s="218"/>
      <c r="C8" s="219" t="s">
        <v>3317</v>
      </c>
      <c r="D8" s="80">
        <v>42125</v>
      </c>
      <c r="E8" s="220"/>
      <c r="F8" s="221">
        <v>0</v>
      </c>
      <c r="G8" s="221" t="str">
        <f t="shared" si="0"/>
        <v/>
      </c>
      <c r="H8" s="222" t="s">
        <v>3316</v>
      </c>
      <c r="I8" s="231" t="s">
        <v>3931</v>
      </c>
    </row>
    <row r="9" customHeight="1" spans="1:9">
      <c r="A9" s="217">
        <v>3</v>
      </c>
      <c r="B9" s="218"/>
      <c r="C9" s="219" t="s">
        <v>3318</v>
      </c>
      <c r="D9" s="80">
        <v>42370</v>
      </c>
      <c r="E9" s="220"/>
      <c r="F9" s="221">
        <v>0</v>
      </c>
      <c r="G9" s="221" t="str">
        <f t="shared" si="0"/>
        <v/>
      </c>
      <c r="H9" s="222" t="s">
        <v>3316</v>
      </c>
      <c r="I9" s="231"/>
    </row>
    <row r="10" customHeight="1" spans="1:9">
      <c r="A10" s="217">
        <v>4</v>
      </c>
      <c r="B10" s="218"/>
      <c r="C10" s="219" t="s">
        <v>3319</v>
      </c>
      <c r="D10" s="80">
        <v>42705</v>
      </c>
      <c r="E10" s="220"/>
      <c r="F10" s="221">
        <v>0</v>
      </c>
      <c r="G10" s="221" t="str">
        <f t="shared" si="0"/>
        <v/>
      </c>
      <c r="H10" s="222" t="s">
        <v>3316</v>
      </c>
      <c r="I10" s="231"/>
    </row>
    <row r="11" customHeight="1" spans="1:9">
      <c r="A11" s="217">
        <v>5</v>
      </c>
      <c r="B11" s="218"/>
      <c r="C11" s="219" t="s">
        <v>3320</v>
      </c>
      <c r="D11" s="80">
        <v>42948</v>
      </c>
      <c r="E11" s="220"/>
      <c r="F11" s="221">
        <v>0</v>
      </c>
      <c r="G11" s="221" t="str">
        <f t="shared" si="0"/>
        <v/>
      </c>
      <c r="H11" s="222" t="s">
        <v>3316</v>
      </c>
      <c r="I11" s="231"/>
    </row>
    <row r="12" customHeight="1" spans="1:9">
      <c r="A12" s="217">
        <v>6</v>
      </c>
      <c r="B12" s="218"/>
      <c r="C12" s="219" t="s">
        <v>3321</v>
      </c>
      <c r="D12" s="80">
        <v>42339</v>
      </c>
      <c r="E12" s="220"/>
      <c r="F12" s="221">
        <v>0</v>
      </c>
      <c r="G12" s="221" t="str">
        <f t="shared" si="0"/>
        <v/>
      </c>
      <c r="H12" s="222" t="s">
        <v>3316</v>
      </c>
      <c r="I12" s="231"/>
    </row>
    <row r="13" customHeight="1" spans="1:9">
      <c r="A13" s="217">
        <v>7</v>
      </c>
      <c r="B13" s="218"/>
      <c r="C13" s="219" t="s">
        <v>3322</v>
      </c>
      <c r="D13" s="80">
        <v>42339</v>
      </c>
      <c r="E13" s="220"/>
      <c r="F13" s="221">
        <v>0</v>
      </c>
      <c r="G13" s="221" t="str">
        <f t="shared" si="0"/>
        <v/>
      </c>
      <c r="H13" s="222" t="s">
        <v>3316</v>
      </c>
      <c r="I13" s="231"/>
    </row>
    <row r="14" customHeight="1" spans="1:9">
      <c r="A14" s="217">
        <v>8</v>
      </c>
      <c r="B14" s="218"/>
      <c r="C14" s="219" t="s">
        <v>3323</v>
      </c>
      <c r="D14" s="80">
        <v>41244</v>
      </c>
      <c r="E14" s="220"/>
      <c r="F14" s="221">
        <v>0</v>
      </c>
      <c r="G14" s="221" t="str">
        <f t="shared" si="0"/>
        <v/>
      </c>
      <c r="H14" s="222" t="s">
        <v>3316</v>
      </c>
      <c r="I14" s="231"/>
    </row>
    <row r="15" customHeight="1" spans="1:9">
      <c r="A15" s="217">
        <v>9</v>
      </c>
      <c r="B15" s="218"/>
      <c r="C15" s="219" t="s">
        <v>3324</v>
      </c>
      <c r="D15" s="80">
        <v>42309</v>
      </c>
      <c r="E15" s="220"/>
      <c r="F15" s="221">
        <v>0</v>
      </c>
      <c r="G15" s="221" t="str">
        <f t="shared" si="0"/>
        <v/>
      </c>
      <c r="H15" s="222" t="s">
        <v>3316</v>
      </c>
      <c r="I15" s="231"/>
    </row>
    <row r="16" customHeight="1" spans="1:9">
      <c r="A16" s="217">
        <v>10</v>
      </c>
      <c r="B16" s="218"/>
      <c r="C16" s="219" t="s">
        <v>3325</v>
      </c>
      <c r="D16" s="80">
        <v>42370</v>
      </c>
      <c r="E16" s="220"/>
      <c r="F16" s="221">
        <v>0</v>
      </c>
      <c r="G16" s="221" t="str">
        <f t="shared" si="0"/>
        <v/>
      </c>
      <c r="H16" s="222" t="s">
        <v>3316</v>
      </c>
      <c r="I16" s="231"/>
    </row>
    <row r="17" customHeight="1" spans="1:9">
      <c r="A17" s="217">
        <v>11</v>
      </c>
      <c r="B17" s="218"/>
      <c r="C17" s="219" t="s">
        <v>3326</v>
      </c>
      <c r="D17" s="80">
        <v>42339</v>
      </c>
      <c r="E17" s="220"/>
      <c r="F17" s="221">
        <v>0</v>
      </c>
      <c r="G17" s="221" t="str">
        <f t="shared" si="0"/>
        <v/>
      </c>
      <c r="H17" s="222" t="s">
        <v>3316</v>
      </c>
      <c r="I17" s="231"/>
    </row>
    <row r="18" customHeight="1" spans="1:9">
      <c r="A18" s="217">
        <v>12</v>
      </c>
      <c r="B18" s="218"/>
      <c r="C18" s="219" t="s">
        <v>3327</v>
      </c>
      <c r="D18" s="80">
        <v>42614</v>
      </c>
      <c r="E18" s="220"/>
      <c r="F18" s="221">
        <v>0</v>
      </c>
      <c r="G18" s="221" t="str">
        <f t="shared" si="0"/>
        <v/>
      </c>
      <c r="H18" s="222" t="s">
        <v>3316</v>
      </c>
      <c r="I18" s="231"/>
    </row>
    <row r="19" customHeight="1" spans="1:9">
      <c r="A19" s="217">
        <v>13</v>
      </c>
      <c r="B19" s="218"/>
      <c r="C19" s="219" t="s">
        <v>3328</v>
      </c>
      <c r="D19" s="80">
        <v>42339</v>
      </c>
      <c r="E19" s="220"/>
      <c r="F19" s="221">
        <v>0</v>
      </c>
      <c r="G19" s="221" t="str">
        <f t="shared" si="0"/>
        <v/>
      </c>
      <c r="H19" s="222" t="s">
        <v>3316</v>
      </c>
      <c r="I19" s="231"/>
    </row>
    <row r="20" customHeight="1" spans="1:9">
      <c r="A20" s="217">
        <v>14</v>
      </c>
      <c r="B20" s="218"/>
      <c r="C20" s="219" t="s">
        <v>3329</v>
      </c>
      <c r="D20" s="80">
        <v>42278</v>
      </c>
      <c r="E20" s="220"/>
      <c r="F20" s="221">
        <v>0</v>
      </c>
      <c r="G20" s="221" t="str">
        <f t="shared" si="0"/>
        <v/>
      </c>
      <c r="H20" s="222" t="s">
        <v>3316</v>
      </c>
      <c r="I20" s="231"/>
    </row>
    <row r="21" customHeight="1" spans="1:9">
      <c r="A21" s="217">
        <v>15</v>
      </c>
      <c r="B21" s="218"/>
      <c r="C21" s="219" t="s">
        <v>3330</v>
      </c>
      <c r="D21" s="80">
        <v>42125</v>
      </c>
      <c r="E21" s="220"/>
      <c r="F21" s="221">
        <v>0</v>
      </c>
      <c r="G21" s="221" t="str">
        <f t="shared" si="0"/>
        <v/>
      </c>
      <c r="H21" s="222" t="s">
        <v>3316</v>
      </c>
      <c r="I21" s="231"/>
    </row>
    <row r="22" customHeight="1" spans="1:9">
      <c r="A22" s="217">
        <v>16</v>
      </c>
      <c r="B22" s="218"/>
      <c r="C22" s="219" t="s">
        <v>3331</v>
      </c>
      <c r="D22" s="80">
        <v>42278</v>
      </c>
      <c r="E22" s="220"/>
      <c r="F22" s="221">
        <v>0</v>
      </c>
      <c r="G22" s="221" t="str">
        <f t="shared" si="0"/>
        <v/>
      </c>
      <c r="H22" s="222" t="s">
        <v>3316</v>
      </c>
      <c r="I22" s="231"/>
    </row>
    <row r="23" customHeight="1" spans="1:9">
      <c r="A23" s="217">
        <v>17</v>
      </c>
      <c r="B23" s="218"/>
      <c r="C23" s="219" t="s">
        <v>3332</v>
      </c>
      <c r="D23" s="80">
        <v>42186</v>
      </c>
      <c r="E23" s="220"/>
      <c r="F23" s="221">
        <v>0</v>
      </c>
      <c r="G23" s="221" t="str">
        <f t="shared" si="0"/>
        <v/>
      </c>
      <c r="H23" s="222" t="s">
        <v>3316</v>
      </c>
      <c r="I23" s="231"/>
    </row>
    <row r="24" customHeight="1" spans="1:9">
      <c r="A24" s="217">
        <v>18</v>
      </c>
      <c r="B24" s="218"/>
      <c r="C24" s="219" t="s">
        <v>3333</v>
      </c>
      <c r="D24" s="80">
        <v>41821</v>
      </c>
      <c r="E24" s="220"/>
      <c r="F24" s="221">
        <v>0</v>
      </c>
      <c r="G24" s="221" t="str">
        <f t="shared" si="0"/>
        <v/>
      </c>
      <c r="H24" s="222" t="s">
        <v>3316</v>
      </c>
      <c r="I24" s="231"/>
    </row>
    <row r="25" customHeight="1" spans="1:9">
      <c r="A25" s="217">
        <v>19</v>
      </c>
      <c r="B25" s="218"/>
      <c r="C25" s="219" t="s">
        <v>3334</v>
      </c>
      <c r="D25" s="80">
        <v>42339</v>
      </c>
      <c r="E25" s="220"/>
      <c r="F25" s="221">
        <v>0</v>
      </c>
      <c r="G25" s="221" t="str">
        <f t="shared" si="0"/>
        <v/>
      </c>
      <c r="H25" s="222" t="s">
        <v>3316</v>
      </c>
      <c r="I25" s="231"/>
    </row>
    <row r="26" customHeight="1" spans="1:9">
      <c r="A26" s="217">
        <v>20</v>
      </c>
      <c r="B26" s="218"/>
      <c r="C26" s="219" t="s">
        <v>3335</v>
      </c>
      <c r="D26" s="80">
        <v>42339</v>
      </c>
      <c r="E26" s="220"/>
      <c r="F26" s="221">
        <v>0</v>
      </c>
      <c r="G26" s="221" t="str">
        <f t="shared" si="0"/>
        <v/>
      </c>
      <c r="H26" s="222" t="s">
        <v>3316</v>
      </c>
      <c r="I26" s="231"/>
    </row>
    <row r="27" customHeight="1" spans="1:9">
      <c r="A27" s="217">
        <v>21</v>
      </c>
      <c r="B27" s="218"/>
      <c r="C27" s="219" t="s">
        <v>3336</v>
      </c>
      <c r="D27" s="80">
        <v>42339</v>
      </c>
      <c r="E27" s="220"/>
      <c r="F27" s="221">
        <v>0</v>
      </c>
      <c r="G27" s="221" t="str">
        <f t="shared" si="0"/>
        <v/>
      </c>
      <c r="H27" s="222" t="s">
        <v>3316</v>
      </c>
      <c r="I27" s="231"/>
    </row>
    <row r="28" customHeight="1" spans="1:9">
      <c r="A28" s="217">
        <v>22</v>
      </c>
      <c r="B28" s="218"/>
      <c r="C28" s="219" t="s">
        <v>3337</v>
      </c>
      <c r="D28" s="80">
        <v>42064</v>
      </c>
      <c r="E28" s="220"/>
      <c r="F28" s="221">
        <v>0</v>
      </c>
      <c r="G28" s="221" t="str">
        <f t="shared" si="0"/>
        <v/>
      </c>
      <c r="H28" s="222" t="s">
        <v>3316</v>
      </c>
      <c r="I28" s="231"/>
    </row>
    <row r="29" customHeight="1" spans="1:9">
      <c r="A29" s="217">
        <v>23</v>
      </c>
      <c r="B29" s="218"/>
      <c r="C29" s="219" t="s">
        <v>3338</v>
      </c>
      <c r="D29" s="80">
        <v>42339</v>
      </c>
      <c r="E29" s="220"/>
      <c r="F29" s="221">
        <v>0</v>
      </c>
      <c r="G29" s="221" t="str">
        <f t="shared" si="0"/>
        <v/>
      </c>
      <c r="H29" s="222" t="s">
        <v>3316</v>
      </c>
      <c r="I29" s="231"/>
    </row>
    <row r="30" customHeight="1" spans="1:9">
      <c r="A30" s="217">
        <v>24</v>
      </c>
      <c r="B30" s="218"/>
      <c r="C30" s="219" t="s">
        <v>3339</v>
      </c>
      <c r="D30" s="80">
        <v>42248</v>
      </c>
      <c r="E30" s="220"/>
      <c r="F30" s="221">
        <v>0</v>
      </c>
      <c r="G30" s="221" t="str">
        <f t="shared" si="0"/>
        <v/>
      </c>
      <c r="H30" s="222" t="s">
        <v>3316</v>
      </c>
      <c r="I30" s="231"/>
    </row>
    <row r="31" customHeight="1" spans="1:9">
      <c r="A31" s="217">
        <v>25</v>
      </c>
      <c r="B31" s="218"/>
      <c r="C31" s="219" t="s">
        <v>3340</v>
      </c>
      <c r="D31" s="80">
        <v>42339</v>
      </c>
      <c r="E31" s="220"/>
      <c r="F31" s="221">
        <v>0</v>
      </c>
      <c r="G31" s="221" t="str">
        <f t="shared" si="0"/>
        <v/>
      </c>
      <c r="H31" s="222" t="s">
        <v>3316</v>
      </c>
      <c r="I31" s="231"/>
    </row>
    <row r="32" customHeight="1" spans="1:9">
      <c r="A32" s="217">
        <v>26</v>
      </c>
      <c r="B32" s="218"/>
      <c r="C32" s="219" t="s">
        <v>3341</v>
      </c>
      <c r="D32" s="80">
        <v>42491</v>
      </c>
      <c r="E32" s="220"/>
      <c r="F32" s="221">
        <v>0</v>
      </c>
      <c r="G32" s="221" t="str">
        <f t="shared" si="0"/>
        <v/>
      </c>
      <c r="H32" s="222" t="s">
        <v>3316</v>
      </c>
      <c r="I32" s="231"/>
    </row>
    <row r="33" customHeight="1" spans="1:9">
      <c r="A33" s="217">
        <v>27</v>
      </c>
      <c r="B33" s="218"/>
      <c r="C33" s="219" t="s">
        <v>3342</v>
      </c>
      <c r="D33" s="80">
        <v>42491</v>
      </c>
      <c r="E33" s="220"/>
      <c r="F33" s="221">
        <v>0</v>
      </c>
      <c r="G33" s="221" t="str">
        <f t="shared" si="0"/>
        <v/>
      </c>
      <c r="H33" s="222" t="s">
        <v>3316</v>
      </c>
      <c r="I33" s="231"/>
    </row>
    <row r="34" customHeight="1" spans="1:9">
      <c r="A34" s="217">
        <v>28</v>
      </c>
      <c r="B34" s="218"/>
      <c r="C34" s="219" t="s">
        <v>3343</v>
      </c>
      <c r="D34" s="80">
        <v>41548</v>
      </c>
      <c r="E34" s="220"/>
      <c r="F34" s="221">
        <v>0</v>
      </c>
      <c r="G34" s="221" t="str">
        <f t="shared" si="0"/>
        <v/>
      </c>
      <c r="H34" s="222" t="s">
        <v>3316</v>
      </c>
      <c r="I34" s="231"/>
    </row>
    <row r="35" customHeight="1" spans="1:9">
      <c r="A35" s="217">
        <v>29</v>
      </c>
      <c r="B35" s="218"/>
      <c r="C35" s="219" t="s">
        <v>3344</v>
      </c>
      <c r="D35" s="80">
        <v>41974</v>
      </c>
      <c r="E35" s="220"/>
      <c r="F35" s="221">
        <v>0</v>
      </c>
      <c r="G35" s="221" t="str">
        <f t="shared" si="0"/>
        <v/>
      </c>
      <c r="H35" s="222" t="s">
        <v>3316</v>
      </c>
      <c r="I35" s="231"/>
    </row>
    <row r="36" customHeight="1" spans="1:9">
      <c r="A36" s="217">
        <v>30</v>
      </c>
      <c r="B36" s="218"/>
      <c r="C36" s="219" t="s">
        <v>3345</v>
      </c>
      <c r="D36" s="80">
        <v>42036</v>
      </c>
      <c r="E36" s="220"/>
      <c r="F36" s="221">
        <v>0</v>
      </c>
      <c r="G36" s="221" t="str">
        <f t="shared" si="0"/>
        <v/>
      </c>
      <c r="H36" s="222" t="s">
        <v>3316</v>
      </c>
      <c r="I36" s="231"/>
    </row>
    <row r="37" customHeight="1" spans="1:9">
      <c r="A37" s="217">
        <v>31</v>
      </c>
      <c r="B37" s="218"/>
      <c r="C37" s="219" t="s">
        <v>3346</v>
      </c>
      <c r="D37" s="80">
        <v>42339</v>
      </c>
      <c r="E37" s="220"/>
      <c r="F37" s="221">
        <v>0</v>
      </c>
      <c r="G37" s="221" t="str">
        <f t="shared" si="0"/>
        <v/>
      </c>
      <c r="H37" s="222" t="s">
        <v>3316</v>
      </c>
      <c r="I37" s="231"/>
    </row>
    <row r="38" customHeight="1" spans="1:9">
      <c r="A38" s="217">
        <v>32</v>
      </c>
      <c r="B38" s="218"/>
      <c r="C38" s="219" t="s">
        <v>3347</v>
      </c>
      <c r="D38" s="80">
        <v>41548</v>
      </c>
      <c r="E38" s="220"/>
      <c r="F38" s="221">
        <v>0</v>
      </c>
      <c r="G38" s="221" t="str">
        <f t="shared" si="0"/>
        <v/>
      </c>
      <c r="H38" s="222" t="s">
        <v>3316</v>
      </c>
      <c r="I38" s="231"/>
    </row>
    <row r="39" customHeight="1" spans="1:9">
      <c r="A39" s="217">
        <v>33</v>
      </c>
      <c r="B39" s="218"/>
      <c r="C39" s="219" t="s">
        <v>3348</v>
      </c>
      <c r="D39" s="80">
        <v>42309</v>
      </c>
      <c r="E39" s="220"/>
      <c r="F39" s="221">
        <v>0</v>
      </c>
      <c r="G39" s="221" t="str">
        <f t="shared" si="0"/>
        <v/>
      </c>
      <c r="H39" s="222" t="s">
        <v>3316</v>
      </c>
      <c r="I39" s="231"/>
    </row>
    <row r="40" customHeight="1" spans="1:9">
      <c r="A40" s="217">
        <v>34</v>
      </c>
      <c r="B40" s="218"/>
      <c r="C40" s="219" t="s">
        <v>3349</v>
      </c>
      <c r="D40" s="80">
        <v>41244</v>
      </c>
      <c r="E40" s="220"/>
      <c r="F40" s="221">
        <v>0</v>
      </c>
      <c r="G40" s="221" t="str">
        <f t="shared" si="0"/>
        <v/>
      </c>
      <c r="H40" s="222" t="s">
        <v>3316</v>
      </c>
      <c r="I40" s="231"/>
    </row>
    <row r="41" customHeight="1" spans="1:9">
      <c r="A41" s="217">
        <v>35</v>
      </c>
      <c r="B41" s="218"/>
      <c r="C41" s="219" t="s">
        <v>3350</v>
      </c>
      <c r="D41" s="80">
        <v>42036</v>
      </c>
      <c r="E41" s="220"/>
      <c r="F41" s="221">
        <v>0</v>
      </c>
      <c r="G41" s="221" t="str">
        <f t="shared" si="0"/>
        <v/>
      </c>
      <c r="H41" s="222" t="s">
        <v>3316</v>
      </c>
      <c r="I41" s="231"/>
    </row>
    <row r="42" customHeight="1" spans="1:9">
      <c r="A42" s="217">
        <v>36</v>
      </c>
      <c r="B42" s="218"/>
      <c r="C42" s="219" t="s">
        <v>3351</v>
      </c>
      <c r="D42" s="80">
        <v>42309</v>
      </c>
      <c r="E42" s="220"/>
      <c r="F42" s="221">
        <v>0</v>
      </c>
      <c r="G42" s="221" t="str">
        <f t="shared" si="0"/>
        <v/>
      </c>
      <c r="H42" s="222" t="s">
        <v>3316</v>
      </c>
      <c r="I42" s="231"/>
    </row>
    <row r="43" customHeight="1" spans="1:9">
      <c r="A43" s="217">
        <v>37</v>
      </c>
      <c r="B43" s="218"/>
      <c r="C43" s="219" t="s">
        <v>3352</v>
      </c>
      <c r="D43" s="80">
        <v>42339</v>
      </c>
      <c r="E43" s="220"/>
      <c r="F43" s="221">
        <v>0</v>
      </c>
      <c r="G43" s="221" t="str">
        <f t="shared" si="0"/>
        <v/>
      </c>
      <c r="H43" s="222" t="s">
        <v>3316</v>
      </c>
      <c r="I43" s="231"/>
    </row>
    <row r="44" customHeight="1" spans="1:9">
      <c r="A44" s="217">
        <v>38</v>
      </c>
      <c r="B44" s="218"/>
      <c r="C44" s="219" t="s">
        <v>3353</v>
      </c>
      <c r="D44" s="80">
        <v>42339</v>
      </c>
      <c r="E44" s="220"/>
      <c r="F44" s="221">
        <v>0</v>
      </c>
      <c r="G44" s="221" t="str">
        <f t="shared" si="0"/>
        <v/>
      </c>
      <c r="H44" s="222" t="s">
        <v>3316</v>
      </c>
      <c r="I44" s="231"/>
    </row>
    <row r="45" customHeight="1" spans="1:9">
      <c r="A45" s="217">
        <v>39</v>
      </c>
      <c r="B45" s="218"/>
      <c r="C45" s="219" t="s">
        <v>3354</v>
      </c>
      <c r="D45" s="80">
        <v>42005</v>
      </c>
      <c r="E45" s="220"/>
      <c r="F45" s="221">
        <v>0</v>
      </c>
      <c r="G45" s="221" t="str">
        <f t="shared" si="0"/>
        <v/>
      </c>
      <c r="H45" s="222" t="s">
        <v>3316</v>
      </c>
      <c r="I45" s="231"/>
    </row>
    <row r="46" customHeight="1" spans="1:9">
      <c r="A46" s="217">
        <v>40</v>
      </c>
      <c r="B46" s="218"/>
      <c r="C46" s="219" t="s">
        <v>3355</v>
      </c>
      <c r="D46" s="80">
        <v>41913</v>
      </c>
      <c r="E46" s="220"/>
      <c r="F46" s="221">
        <v>0</v>
      </c>
      <c r="G46" s="221" t="str">
        <f t="shared" si="0"/>
        <v/>
      </c>
      <c r="H46" s="222" t="s">
        <v>3316</v>
      </c>
      <c r="I46" s="231"/>
    </row>
    <row r="47" customHeight="1" spans="1:9">
      <c r="A47" s="217">
        <v>41</v>
      </c>
      <c r="B47" s="218"/>
      <c r="C47" s="219" t="s">
        <v>3356</v>
      </c>
      <c r="D47" s="80">
        <v>42248</v>
      </c>
      <c r="E47" s="220"/>
      <c r="F47" s="221">
        <v>0</v>
      </c>
      <c r="G47" s="221" t="str">
        <f t="shared" si="0"/>
        <v/>
      </c>
      <c r="H47" s="222" t="s">
        <v>3316</v>
      </c>
      <c r="I47" s="231"/>
    </row>
    <row r="48" customHeight="1" spans="1:9">
      <c r="A48" s="217">
        <v>42</v>
      </c>
      <c r="B48" s="218"/>
      <c r="C48" s="219" t="s">
        <v>3357</v>
      </c>
      <c r="D48" s="80">
        <v>42005</v>
      </c>
      <c r="E48" s="220"/>
      <c r="F48" s="221">
        <v>0</v>
      </c>
      <c r="G48" s="221" t="str">
        <f t="shared" si="0"/>
        <v/>
      </c>
      <c r="H48" s="222" t="s">
        <v>3316</v>
      </c>
      <c r="I48" s="231"/>
    </row>
    <row r="49" customHeight="1" spans="1:9">
      <c r="A49" s="217">
        <v>43</v>
      </c>
      <c r="B49" s="218"/>
      <c r="C49" s="219" t="s">
        <v>3358</v>
      </c>
      <c r="D49" s="80">
        <v>41944</v>
      </c>
      <c r="E49" s="220"/>
      <c r="F49" s="221">
        <v>0</v>
      </c>
      <c r="G49" s="221" t="str">
        <f t="shared" si="0"/>
        <v/>
      </c>
      <c r="H49" s="222" t="s">
        <v>3316</v>
      </c>
      <c r="I49" s="231" t="s">
        <v>3932</v>
      </c>
    </row>
    <row r="50" customHeight="1" spans="1:9">
      <c r="A50" s="217">
        <v>44</v>
      </c>
      <c r="B50" s="218"/>
      <c r="C50" s="219" t="s">
        <v>3359</v>
      </c>
      <c r="D50" s="80">
        <v>41852</v>
      </c>
      <c r="E50" s="220"/>
      <c r="F50" s="221">
        <v>0</v>
      </c>
      <c r="G50" s="221" t="str">
        <f t="shared" si="0"/>
        <v/>
      </c>
      <c r="H50" s="222" t="s">
        <v>3316</v>
      </c>
      <c r="I50" s="231" t="s">
        <v>3933</v>
      </c>
    </row>
    <row r="51" customHeight="1" spans="1:9">
      <c r="A51" s="217">
        <v>45</v>
      </c>
      <c r="B51" s="218"/>
      <c r="C51" s="219" t="s">
        <v>3360</v>
      </c>
      <c r="D51" s="80">
        <v>41852</v>
      </c>
      <c r="E51" s="220"/>
      <c r="F51" s="221">
        <v>0</v>
      </c>
      <c r="G51" s="221" t="str">
        <f t="shared" si="0"/>
        <v/>
      </c>
      <c r="H51" s="222" t="s">
        <v>3316</v>
      </c>
      <c r="I51" s="231" t="s">
        <v>3934</v>
      </c>
    </row>
    <row r="52" customHeight="1" spans="1:9">
      <c r="A52" s="217">
        <v>46</v>
      </c>
      <c r="B52" s="218"/>
      <c r="C52" s="219" t="s">
        <v>3361</v>
      </c>
      <c r="D52" s="80">
        <v>41091</v>
      </c>
      <c r="E52" s="220"/>
      <c r="F52" s="221">
        <v>0</v>
      </c>
      <c r="G52" s="221" t="str">
        <f t="shared" si="0"/>
        <v/>
      </c>
      <c r="H52" s="222" t="s">
        <v>3316</v>
      </c>
      <c r="I52" s="231" t="s">
        <v>3935</v>
      </c>
    </row>
    <row r="53" customHeight="1" spans="1:9">
      <c r="A53" s="217">
        <v>47</v>
      </c>
      <c r="B53" s="218"/>
      <c r="C53" s="219" t="s">
        <v>3362</v>
      </c>
      <c r="D53" s="80">
        <v>41334</v>
      </c>
      <c r="E53" s="220"/>
      <c r="F53" s="221">
        <v>0</v>
      </c>
      <c r="G53" s="221" t="str">
        <f t="shared" si="0"/>
        <v/>
      </c>
      <c r="H53" s="222" t="s">
        <v>3316</v>
      </c>
      <c r="I53" s="231" t="s">
        <v>3936</v>
      </c>
    </row>
    <row r="54" customHeight="1" spans="1:9">
      <c r="A54" s="217">
        <v>48</v>
      </c>
      <c r="B54" s="218"/>
      <c r="C54" s="219" t="s">
        <v>3363</v>
      </c>
      <c r="D54" s="80">
        <v>42339</v>
      </c>
      <c r="E54" s="220"/>
      <c r="F54" s="221">
        <v>0</v>
      </c>
      <c r="G54" s="221" t="str">
        <f t="shared" si="0"/>
        <v/>
      </c>
      <c r="H54" s="222" t="s">
        <v>3316</v>
      </c>
      <c r="I54" s="231" t="s">
        <v>3937</v>
      </c>
    </row>
    <row r="55" customHeight="1" spans="1:9">
      <c r="A55" s="217">
        <v>49</v>
      </c>
      <c r="B55" s="218"/>
      <c r="C55" s="219" t="s">
        <v>3364</v>
      </c>
      <c r="D55" s="80">
        <v>42309</v>
      </c>
      <c r="E55" s="220"/>
      <c r="F55" s="221">
        <v>0</v>
      </c>
      <c r="G55" s="221" t="str">
        <f t="shared" si="0"/>
        <v/>
      </c>
      <c r="H55" s="222" t="s">
        <v>3316</v>
      </c>
      <c r="I55" s="231" t="s">
        <v>3938</v>
      </c>
    </row>
    <row r="56" customHeight="1" spans="1:9">
      <c r="A56" s="217">
        <v>50</v>
      </c>
      <c r="B56" s="218"/>
      <c r="C56" s="219" t="s">
        <v>3365</v>
      </c>
      <c r="D56" s="80">
        <v>42036</v>
      </c>
      <c r="E56" s="220"/>
      <c r="F56" s="221">
        <v>0</v>
      </c>
      <c r="G56" s="221" t="str">
        <f t="shared" si="0"/>
        <v/>
      </c>
      <c r="H56" s="222" t="s">
        <v>3316</v>
      </c>
      <c r="I56" s="231" t="s">
        <v>3939</v>
      </c>
    </row>
    <row r="57" customHeight="1" spans="1:10">
      <c r="A57" s="217">
        <v>51</v>
      </c>
      <c r="B57" s="218"/>
      <c r="C57" s="219" t="s">
        <v>3366</v>
      </c>
      <c r="D57" s="80">
        <v>42339</v>
      </c>
      <c r="E57" s="220"/>
      <c r="F57" s="221">
        <v>0</v>
      </c>
      <c r="G57" s="221" t="str">
        <f t="shared" si="0"/>
        <v/>
      </c>
      <c r="H57" s="222" t="s">
        <v>3316</v>
      </c>
      <c r="I57" s="231" t="s">
        <v>3940</v>
      </c>
      <c r="J57" s="226"/>
    </row>
    <row r="58" customHeight="1" spans="1:9">
      <c r="A58" s="217">
        <v>52</v>
      </c>
      <c r="B58" s="218"/>
      <c r="C58" s="219" t="s">
        <v>3367</v>
      </c>
      <c r="D58" s="80">
        <v>42339</v>
      </c>
      <c r="E58" s="223"/>
      <c r="F58" s="221">
        <v>0</v>
      </c>
      <c r="G58" s="221" t="str">
        <f t="shared" si="0"/>
        <v/>
      </c>
      <c r="H58" s="222" t="s">
        <v>3316</v>
      </c>
      <c r="I58" s="231" t="s">
        <v>3941</v>
      </c>
    </row>
    <row r="59" customHeight="1" spans="1:9">
      <c r="A59" s="217">
        <v>53</v>
      </c>
      <c r="B59" s="218"/>
      <c r="C59" s="219" t="s">
        <v>3368</v>
      </c>
      <c r="D59" s="80">
        <v>41974</v>
      </c>
      <c r="E59" s="223"/>
      <c r="F59" s="221">
        <v>0</v>
      </c>
      <c r="G59" s="221" t="str">
        <f t="shared" si="0"/>
        <v/>
      </c>
      <c r="H59" s="222" t="s">
        <v>3316</v>
      </c>
      <c r="I59" s="231" t="s">
        <v>3942</v>
      </c>
    </row>
    <row r="60" customHeight="1" spans="1:9">
      <c r="A60" s="217">
        <v>54</v>
      </c>
      <c r="B60" s="218"/>
      <c r="C60" s="219" t="s">
        <v>3369</v>
      </c>
      <c r="D60" s="80">
        <v>42856</v>
      </c>
      <c r="E60" s="223"/>
      <c r="F60" s="221">
        <v>0</v>
      </c>
      <c r="G60" s="221" t="str">
        <f t="shared" si="0"/>
        <v/>
      </c>
      <c r="H60" s="222" t="s">
        <v>3316</v>
      </c>
      <c r="I60" s="231" t="s">
        <v>3943</v>
      </c>
    </row>
    <row r="61" customHeight="1" spans="1:9">
      <c r="A61" s="217">
        <v>55</v>
      </c>
      <c r="B61" s="218"/>
      <c r="C61" s="219" t="s">
        <v>3370</v>
      </c>
      <c r="D61" s="80">
        <v>43282</v>
      </c>
      <c r="E61" s="223"/>
      <c r="F61" s="221">
        <v>0</v>
      </c>
      <c r="G61" s="221" t="str">
        <f t="shared" si="0"/>
        <v/>
      </c>
      <c r="H61" s="222" t="s">
        <v>3316</v>
      </c>
      <c r="I61" s="231" t="s">
        <v>3944</v>
      </c>
    </row>
    <row r="62" customHeight="1" spans="1:9">
      <c r="A62" s="224" t="str">
        <f t="shared" ref="A62:A69" si="1">IF(B62="","",ROW()-7)</f>
        <v/>
      </c>
      <c r="B62" s="225"/>
      <c r="C62" s="226" t="s">
        <v>3371</v>
      </c>
      <c r="D62" s="227"/>
      <c r="E62" s="221"/>
      <c r="F62" s="221">
        <v>0</v>
      </c>
      <c r="G62" s="221" t="str">
        <f t="shared" si="0"/>
        <v/>
      </c>
      <c r="H62" s="222" t="s">
        <v>3316</v>
      </c>
      <c r="I62" s="231" t="s">
        <v>3945</v>
      </c>
    </row>
    <row r="63" customHeight="1" spans="1:9">
      <c r="A63" s="224" t="str">
        <f t="shared" si="1"/>
        <v/>
      </c>
      <c r="B63" s="225"/>
      <c r="C63" s="228" t="s">
        <v>3372</v>
      </c>
      <c r="D63" s="227"/>
      <c r="E63" s="221"/>
      <c r="F63" s="221">
        <v>0</v>
      </c>
      <c r="G63" s="221" t="str">
        <f t="shared" ref="G63:G70" si="2">IF(E63=0,"",(F63-E63)/E63*100)</f>
        <v/>
      </c>
      <c r="H63" s="222" t="s">
        <v>3316</v>
      </c>
      <c r="I63" s="231" t="s">
        <v>3946</v>
      </c>
    </row>
    <row r="64" customHeight="1" spans="1:9">
      <c r="A64" s="224" t="str">
        <f t="shared" si="1"/>
        <v/>
      </c>
      <c r="B64" s="225"/>
      <c r="C64" s="228"/>
      <c r="D64" s="229"/>
      <c r="E64" s="221"/>
      <c r="F64" s="221"/>
      <c r="G64" s="221" t="str">
        <f t="shared" si="2"/>
        <v/>
      </c>
      <c r="H64" s="230"/>
      <c r="I64" s="231" t="s">
        <v>3947</v>
      </c>
    </row>
    <row r="65" customHeight="1" spans="1:9">
      <c r="A65" s="224" t="str">
        <f t="shared" si="1"/>
        <v/>
      </c>
      <c r="B65" s="225"/>
      <c r="C65" s="228"/>
      <c r="D65" s="229"/>
      <c r="E65" s="221"/>
      <c r="F65" s="221"/>
      <c r="G65" s="221" t="str">
        <f t="shared" si="2"/>
        <v/>
      </c>
      <c r="H65" s="230"/>
      <c r="I65" s="231" t="s">
        <v>3948</v>
      </c>
    </row>
    <row r="66" customHeight="1" spans="1:9">
      <c r="A66" s="224" t="str">
        <f t="shared" si="1"/>
        <v/>
      </c>
      <c r="B66" s="232"/>
      <c r="C66" s="228"/>
      <c r="D66" s="229"/>
      <c r="E66" s="221"/>
      <c r="F66" s="221"/>
      <c r="G66" s="221" t="str">
        <f t="shared" si="2"/>
        <v/>
      </c>
      <c r="H66" s="230"/>
      <c r="I66" s="231" t="s">
        <v>3949</v>
      </c>
    </row>
    <row r="67" customHeight="1" spans="1:9">
      <c r="A67" s="224" t="str">
        <f t="shared" si="1"/>
        <v/>
      </c>
      <c r="B67" s="232"/>
      <c r="C67" s="228"/>
      <c r="D67" s="229"/>
      <c r="E67" s="221"/>
      <c r="F67" s="221"/>
      <c r="G67" s="221" t="str">
        <f t="shared" si="2"/>
        <v/>
      </c>
      <c r="H67" s="230"/>
      <c r="I67" s="231" t="s">
        <v>3950</v>
      </c>
    </row>
    <row r="68" customHeight="1" spans="1:9">
      <c r="A68" s="224" t="str">
        <f t="shared" si="1"/>
        <v/>
      </c>
      <c r="B68" s="232"/>
      <c r="C68" s="228"/>
      <c r="D68" s="229"/>
      <c r="E68" s="221"/>
      <c r="F68" s="221"/>
      <c r="G68" s="221" t="str">
        <f t="shared" si="2"/>
        <v/>
      </c>
      <c r="H68" s="230"/>
      <c r="I68" s="231" t="s">
        <v>3951</v>
      </c>
    </row>
    <row r="69" customHeight="1" spans="1:9">
      <c r="A69" s="224" t="str">
        <f t="shared" si="1"/>
        <v/>
      </c>
      <c r="B69" s="232"/>
      <c r="C69" s="228"/>
      <c r="D69" s="229"/>
      <c r="E69" s="221"/>
      <c r="F69" s="221"/>
      <c r="G69" s="221" t="str">
        <f t="shared" si="2"/>
        <v/>
      </c>
      <c r="H69" s="230"/>
      <c r="I69" s="231" t="s">
        <v>3952</v>
      </c>
    </row>
    <row r="70" customHeight="1" spans="1:9">
      <c r="A70" s="230" t="s">
        <v>3953</v>
      </c>
      <c r="B70" s="233"/>
      <c r="C70" s="214"/>
      <c r="D70" s="214"/>
      <c r="E70" s="221">
        <f>SUM(E7:E69)</f>
        <v>0</v>
      </c>
      <c r="F70" s="221">
        <f>SUM(F7:F69)</f>
        <v>0</v>
      </c>
      <c r="G70" s="221" t="str">
        <f t="shared" si="2"/>
        <v/>
      </c>
      <c r="H70" s="230"/>
      <c r="I70" s="238"/>
    </row>
    <row r="71" customHeight="1" spans="1:9">
      <c r="A71" s="203" t="str">
        <f>基本信息输入表!$K$6&amp;"填表人："&amp;基本信息输入表!$M$67</f>
        <v>被评估单位填表人：阎丽红</v>
      </c>
      <c r="B71" s="234"/>
      <c r="C71" s="235"/>
      <c r="D71" s="236"/>
      <c r="E71" s="237"/>
      <c r="F71" s="237" t="str">
        <f>"评估人员："&amp;基本信息输入表!$Q$66</f>
        <v>评估人员：陈利军</v>
      </c>
      <c r="G71" s="237"/>
      <c r="H71" s="203"/>
      <c r="I71" s="238" t="s">
        <v>3954</v>
      </c>
    </row>
    <row r="72" spans="1:9">
      <c r="A72" s="238" t="str">
        <f>"填表日期："&amp;YEAR(基本信息输入表!$O$66)&amp;"年"&amp;MONTH(基本信息输入表!$O$66)&amp;"月"&amp;DAY(基本信息输入表!$O$66)&amp;"日"</f>
        <v>填表日期：2020年4月25日</v>
      </c>
      <c r="B72" s="239"/>
      <c r="C72" s="238"/>
      <c r="D72" s="240"/>
      <c r="E72" s="238"/>
      <c r="F72" s="238"/>
      <c r="G72" s="241"/>
      <c r="H72" s="238"/>
      <c r="I72" s="238"/>
    </row>
    <row r="73" spans="1:9">
      <c r="A73" s="238"/>
      <c r="B73" s="239"/>
      <c r="C73" s="238"/>
      <c r="D73" s="240"/>
      <c r="E73" s="238"/>
      <c r="F73" s="238"/>
      <c r="G73" s="241"/>
      <c r="H73" s="238"/>
      <c r="I73" s="238"/>
    </row>
  </sheetData>
  <mergeCells count="4">
    <mergeCell ref="A2:H2"/>
    <mergeCell ref="A3:G3"/>
    <mergeCell ref="A4:H4"/>
    <mergeCell ref="G5:H5"/>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0" fitToHeight="100" orientation="landscape"/>
  <headerFooter>
    <oddHeader>&amp;L&amp;"Arial Narrow,常规"&amp;10北京中企华资产评估有限责任公司&amp;R&amp;"Arial Narrow,常规"&amp;10质控部XXX项目</oddHeader>
    <oddFooter>&amp;C&amp;"Arial Narrow,常规"&amp;10第&amp;P页，共&amp;N页</oddFooter>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BF129"/>
  <sheetViews>
    <sheetView view="pageBreakPreview" zoomScale="90" zoomScaleNormal="100" zoomScaleSheetLayoutView="90" workbookViewId="0">
      <selection activeCell="M89" sqref="M89"/>
    </sheetView>
  </sheetViews>
  <sheetFormatPr defaultColWidth="9" defaultRowHeight="12"/>
  <cols>
    <col min="1" max="1" width="5.375" style="110" customWidth="1"/>
    <col min="2" max="2" width="19.375" style="110" hidden="1" customWidth="1"/>
    <col min="3" max="3" width="12.875" style="110" customWidth="1"/>
    <col min="4" max="5" width="7.875" style="110" customWidth="1"/>
    <col min="6" max="7" width="5.75" style="110" customWidth="1"/>
    <col min="8" max="8" width="6.625" style="110" customWidth="1"/>
    <col min="9" max="9" width="13.25" style="110" customWidth="1"/>
    <col min="10" max="10" width="6" style="110" customWidth="1"/>
    <col min="11" max="11" width="14.5" style="110" customWidth="1"/>
    <col min="12" max="12" width="6.5" style="110" customWidth="1"/>
    <col min="13" max="13" width="13.375" style="110" customWidth="1"/>
    <col min="14" max="14" width="8.375" style="110" customWidth="1"/>
    <col min="15" max="15" width="13.375" style="110" customWidth="1"/>
    <col min="16" max="16" width="7.375" style="110" customWidth="1"/>
    <col min="17" max="17" width="12.125" style="110" customWidth="1"/>
    <col min="18" max="18" width="11.75" style="110" customWidth="1"/>
    <col min="19" max="21" width="6.5" style="110" customWidth="1"/>
    <col min="22" max="22" width="5.375" style="110" customWidth="1"/>
    <col min="23" max="23" width="7.375" style="110" customWidth="1"/>
    <col min="24" max="24" width="11.875" style="110" customWidth="1"/>
    <col min="25" max="25" width="9.625" style="111" customWidth="1"/>
    <col min="26" max="27" width="8.25" style="110" customWidth="1"/>
    <col min="28" max="28" width="11" style="110" customWidth="1"/>
    <col min="29" max="29" width="13.75" style="110" customWidth="1"/>
    <col min="30" max="30" width="15.625" style="110" customWidth="1"/>
    <col min="31" max="31" width="12" style="112" customWidth="1"/>
    <col min="32" max="32" width="7.875" style="110" customWidth="1"/>
    <col min="33" max="33" width="13.75" style="112" customWidth="1"/>
    <col min="34" max="34" width="9" style="110"/>
    <col min="35" max="35" width="7.5" style="110" customWidth="1"/>
    <col min="36" max="36" width="11.5" style="110" customWidth="1"/>
    <col min="37" max="16384" width="9" style="110"/>
  </cols>
  <sheetData>
    <row r="2" ht="23.25" customHeight="1" spans="1:36">
      <c r="A2" s="113" t="s">
        <v>3955</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row>
    <row r="3" ht="16.7" customHeight="1" spans="1:36">
      <c r="A3" s="114" t="s">
        <v>3956</v>
      </c>
      <c r="B3" s="114"/>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row>
    <row r="4" ht="16.7" customHeight="1" spans="1:36">
      <c r="A4" s="114"/>
      <c r="B4" s="114"/>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27"/>
      <c r="AF4" s="114"/>
      <c r="AG4" s="127"/>
      <c r="AH4" s="114"/>
      <c r="AI4" s="141" t="s">
        <v>3957</v>
      </c>
      <c r="AJ4" s="141"/>
    </row>
    <row r="5" ht="12.75" customHeight="1" spans="1:36">
      <c r="A5" s="115" t="str">
        <f>[1]基本信息输入表!K6&amp;"："&amp;[1]基本信息输入表!M6</f>
        <v>被评估单位：山西华润昌裕煤业有限公司</v>
      </c>
      <c r="B5" s="115"/>
      <c r="C5" s="115"/>
      <c r="D5" s="115"/>
      <c r="E5" s="116"/>
      <c r="F5" s="116"/>
      <c r="G5" s="116"/>
      <c r="H5" s="116"/>
      <c r="I5" s="116"/>
      <c r="J5" s="116"/>
      <c r="K5" s="116"/>
      <c r="L5" s="116"/>
      <c r="M5" s="116"/>
      <c r="N5" s="116"/>
      <c r="O5" s="116"/>
      <c r="P5" s="116"/>
      <c r="Q5" s="116"/>
      <c r="R5" s="116"/>
      <c r="S5" s="116"/>
      <c r="T5" s="125"/>
      <c r="U5" s="126"/>
      <c r="V5" s="125"/>
      <c r="W5" s="125"/>
      <c r="X5" s="125"/>
      <c r="Y5" s="128"/>
      <c r="Z5" s="129"/>
      <c r="AA5" s="125"/>
      <c r="AB5" s="114"/>
      <c r="AC5" s="114"/>
      <c r="AD5" s="114"/>
      <c r="AE5" s="130"/>
      <c r="AF5" s="125"/>
      <c r="AH5" s="142"/>
      <c r="AI5" s="141" t="s">
        <v>3958</v>
      </c>
      <c r="AJ5" s="141"/>
    </row>
    <row r="6" ht="21.75" customHeight="1" spans="1:58">
      <c r="A6" s="117" t="s">
        <v>444</v>
      </c>
      <c r="B6" s="117" t="s">
        <v>2113</v>
      </c>
      <c r="C6" s="117" t="s">
        <v>2217</v>
      </c>
      <c r="D6" s="117" t="s">
        <v>2218</v>
      </c>
      <c r="E6" s="118" t="s">
        <v>3959</v>
      </c>
      <c r="F6" s="119"/>
      <c r="G6" s="119"/>
      <c r="H6" s="120"/>
      <c r="I6" s="118" t="s">
        <v>3960</v>
      </c>
      <c r="J6" s="120"/>
      <c r="K6" s="118" t="s">
        <v>3961</v>
      </c>
      <c r="L6" s="119"/>
      <c r="M6" s="119"/>
      <c r="N6" s="120"/>
      <c r="O6" s="118" t="s">
        <v>3962</v>
      </c>
      <c r="P6" s="120"/>
      <c r="Q6" s="118" t="s">
        <v>3963</v>
      </c>
      <c r="R6" s="120"/>
      <c r="S6" s="118" t="s">
        <v>3964</v>
      </c>
      <c r="T6" s="119"/>
      <c r="U6" s="120"/>
      <c r="V6" s="117" t="s">
        <v>2227</v>
      </c>
      <c r="W6" s="117" t="s">
        <v>3965</v>
      </c>
      <c r="X6" s="117" t="s">
        <v>3966</v>
      </c>
      <c r="Y6" s="131" t="s">
        <v>3967</v>
      </c>
      <c r="Z6" s="117" t="s">
        <v>2123</v>
      </c>
      <c r="AA6" s="117" t="s">
        <v>2231</v>
      </c>
      <c r="AB6" s="132" t="s">
        <v>3968</v>
      </c>
      <c r="AC6" s="132"/>
      <c r="AD6" s="133" t="s">
        <v>961</v>
      </c>
      <c r="AE6" s="134" t="s">
        <v>415</v>
      </c>
      <c r="AF6" s="134"/>
      <c r="AG6" s="134"/>
      <c r="AH6" s="134" t="s">
        <v>1132</v>
      </c>
      <c r="AI6" s="143" t="s">
        <v>577</v>
      </c>
      <c r="AJ6" s="144"/>
      <c r="AK6" s="145"/>
      <c r="AL6" s="145"/>
      <c r="AM6" s="145"/>
      <c r="AN6" s="145"/>
      <c r="AO6" s="145"/>
      <c r="AP6" s="145"/>
      <c r="AQ6" s="145"/>
      <c r="AR6" s="145"/>
      <c r="AS6" s="145"/>
      <c r="AT6" s="145"/>
      <c r="AU6" s="145"/>
      <c r="AV6" s="145"/>
      <c r="AW6" s="145"/>
      <c r="AX6" s="145"/>
      <c r="AY6" s="145"/>
      <c r="AZ6" s="145"/>
      <c r="BA6" s="145"/>
      <c r="BB6" s="145"/>
      <c r="BC6" s="145"/>
      <c r="BD6" s="145"/>
      <c r="BE6" s="145"/>
      <c r="BF6" s="145"/>
    </row>
    <row r="7" ht="36" spans="1:58">
      <c r="A7" s="117"/>
      <c r="B7" s="117"/>
      <c r="C7" s="117"/>
      <c r="D7" s="117"/>
      <c r="E7" s="117" t="s">
        <v>3969</v>
      </c>
      <c r="F7" s="117" t="s">
        <v>3970</v>
      </c>
      <c r="G7" s="117" t="s">
        <v>3971</v>
      </c>
      <c r="H7" s="117" t="s">
        <v>3972</v>
      </c>
      <c r="I7" s="117" t="s">
        <v>3960</v>
      </c>
      <c r="J7" s="117" t="s">
        <v>3973</v>
      </c>
      <c r="K7" s="117" t="s">
        <v>3974</v>
      </c>
      <c r="L7" s="117" t="s">
        <v>3975</v>
      </c>
      <c r="M7" s="117" t="s">
        <v>3976</v>
      </c>
      <c r="N7" s="117" t="s">
        <v>3977</v>
      </c>
      <c r="O7" s="117" t="s">
        <v>3978</v>
      </c>
      <c r="P7" s="117" t="s">
        <v>3979</v>
      </c>
      <c r="Q7" s="117" t="s">
        <v>3978</v>
      </c>
      <c r="R7" s="117" t="s">
        <v>3980</v>
      </c>
      <c r="S7" s="117" t="s">
        <v>3981</v>
      </c>
      <c r="T7" s="117" t="s">
        <v>3982</v>
      </c>
      <c r="U7" s="117" t="s">
        <v>2224</v>
      </c>
      <c r="V7" s="117"/>
      <c r="W7" s="117"/>
      <c r="X7" s="117"/>
      <c r="Y7" s="135"/>
      <c r="Z7" s="117"/>
      <c r="AA7" s="117"/>
      <c r="AB7" s="132" t="s">
        <v>1980</v>
      </c>
      <c r="AC7" s="132" t="s">
        <v>1981</v>
      </c>
      <c r="AD7" s="136"/>
      <c r="AE7" s="137" t="s">
        <v>1980</v>
      </c>
      <c r="AF7" s="138" t="s">
        <v>2962</v>
      </c>
      <c r="AG7" s="137" t="s">
        <v>1981</v>
      </c>
      <c r="AH7" s="134"/>
      <c r="AI7" s="143"/>
      <c r="AJ7" s="144"/>
      <c r="AK7" s="145"/>
      <c r="AL7" s="145"/>
      <c r="AM7" s="145"/>
      <c r="AN7" s="145"/>
      <c r="AO7" s="145"/>
      <c r="AP7" s="145"/>
      <c r="AQ7" s="145"/>
      <c r="AR7" s="145"/>
      <c r="AS7" s="145"/>
      <c r="AT7" s="145"/>
      <c r="AU7" s="145"/>
      <c r="AV7" s="145"/>
      <c r="AW7" s="145"/>
      <c r="AX7" s="145"/>
      <c r="AY7" s="145"/>
      <c r="AZ7" s="145"/>
      <c r="BA7" s="145"/>
      <c r="BB7" s="145"/>
      <c r="BC7" s="145"/>
      <c r="BD7" s="145"/>
      <c r="BE7" s="145"/>
      <c r="BF7" s="145"/>
    </row>
    <row r="8" customHeight="1" spans="1:58">
      <c r="A8" s="117">
        <v>1</v>
      </c>
      <c r="B8" s="121"/>
      <c r="C8" s="122" t="s">
        <v>3983</v>
      </c>
      <c r="D8" s="123"/>
      <c r="E8" s="123"/>
      <c r="F8" s="123"/>
      <c r="G8" s="123"/>
      <c r="H8" s="123"/>
      <c r="I8" s="123"/>
      <c r="J8" s="123"/>
      <c r="K8" s="117"/>
      <c r="L8" s="117"/>
      <c r="M8" s="117"/>
      <c r="N8" s="117"/>
      <c r="O8" s="117"/>
      <c r="P8" s="117"/>
      <c r="Q8" s="117"/>
      <c r="R8" s="117"/>
      <c r="S8" s="117"/>
      <c r="T8" s="117"/>
      <c r="U8" s="117"/>
      <c r="V8" s="123"/>
      <c r="W8" s="123"/>
      <c r="X8" s="117"/>
      <c r="Y8" s="139"/>
      <c r="Z8" s="117"/>
      <c r="AA8" s="117"/>
      <c r="AB8" s="140"/>
      <c r="AC8" s="140">
        <v>31000</v>
      </c>
      <c r="AD8" s="136">
        <v>27387962.61</v>
      </c>
      <c r="AE8" s="137"/>
      <c r="AF8" s="138"/>
      <c r="AG8" s="137"/>
      <c r="AH8" s="134"/>
      <c r="AI8" s="143"/>
      <c r="AJ8" s="144"/>
      <c r="AK8" s="145"/>
      <c r="AL8" s="145"/>
      <c r="AM8" s="145"/>
      <c r="AN8" s="145"/>
      <c r="AO8" s="145"/>
      <c r="AP8" s="145"/>
      <c r="AQ8" s="145"/>
      <c r="AR8" s="145"/>
      <c r="AS8" s="145"/>
      <c r="AT8" s="145"/>
      <c r="AU8" s="145"/>
      <c r="AV8" s="145"/>
      <c r="AW8" s="145"/>
      <c r="AX8" s="145"/>
      <c r="AY8" s="145"/>
      <c r="AZ8" s="145"/>
      <c r="BA8" s="145"/>
      <c r="BB8" s="145"/>
      <c r="BC8" s="145"/>
      <c r="BD8" s="145"/>
      <c r="BE8" s="145"/>
      <c r="BF8" s="145"/>
    </row>
    <row r="9" customHeight="1" spans="1:58">
      <c r="A9" s="117">
        <v>2</v>
      </c>
      <c r="B9" s="121"/>
      <c r="C9" s="122" t="s">
        <v>3984</v>
      </c>
      <c r="D9" s="123"/>
      <c r="E9" s="123"/>
      <c r="F9" s="123"/>
      <c r="G9" s="123"/>
      <c r="H9" s="123"/>
      <c r="I9" s="123"/>
      <c r="J9" s="123"/>
      <c r="K9" s="117"/>
      <c r="L9" s="117"/>
      <c r="M9" s="117"/>
      <c r="N9" s="117"/>
      <c r="O9" s="117"/>
      <c r="P9" s="117"/>
      <c r="Q9" s="117"/>
      <c r="R9" s="117"/>
      <c r="S9" s="117"/>
      <c r="T9" s="117"/>
      <c r="U9" s="117"/>
      <c r="V9" s="123"/>
      <c r="W9" s="123"/>
      <c r="X9" s="117"/>
      <c r="Y9" s="139"/>
      <c r="Z9" s="117"/>
      <c r="AA9" s="117"/>
      <c r="AB9" s="140"/>
      <c r="AC9" s="140">
        <v>320821</v>
      </c>
      <c r="AD9" s="136"/>
      <c r="AE9" s="137"/>
      <c r="AF9" s="138"/>
      <c r="AG9" s="137"/>
      <c r="AH9" s="134"/>
      <c r="AI9" s="143"/>
      <c r="AJ9" s="144"/>
      <c r="AK9" s="145"/>
      <c r="AL9" s="145"/>
      <c r="AM9" s="145"/>
      <c r="AN9" s="145"/>
      <c r="AO9" s="145"/>
      <c r="AP9" s="145"/>
      <c r="AQ9" s="145"/>
      <c r="AR9" s="145"/>
      <c r="AS9" s="145"/>
      <c r="AT9" s="145"/>
      <c r="AU9" s="145"/>
      <c r="AV9" s="145"/>
      <c r="AW9" s="145"/>
      <c r="AX9" s="145"/>
      <c r="AY9" s="145"/>
      <c r="AZ9" s="145"/>
      <c r="BA9" s="145"/>
      <c r="BB9" s="145"/>
      <c r="BC9" s="145"/>
      <c r="BD9" s="145"/>
      <c r="BE9" s="145"/>
      <c r="BF9" s="145"/>
    </row>
    <row r="10" customHeight="1" spans="1:58">
      <c r="A10" s="117">
        <v>3</v>
      </c>
      <c r="B10" s="121"/>
      <c r="C10" s="122" t="s">
        <v>3985</v>
      </c>
      <c r="D10" s="123"/>
      <c r="E10" s="123"/>
      <c r="F10" s="123"/>
      <c r="G10" s="123"/>
      <c r="H10" s="123"/>
      <c r="I10" s="123"/>
      <c r="J10" s="123"/>
      <c r="K10" s="117"/>
      <c r="L10" s="117"/>
      <c r="M10" s="117"/>
      <c r="N10" s="117"/>
      <c r="O10" s="117"/>
      <c r="P10" s="117"/>
      <c r="Q10" s="117"/>
      <c r="R10" s="117"/>
      <c r="S10" s="117"/>
      <c r="T10" s="117"/>
      <c r="U10" s="117"/>
      <c r="V10" s="123"/>
      <c r="W10" s="123"/>
      <c r="X10" s="117"/>
      <c r="Y10" s="139"/>
      <c r="Z10" s="117"/>
      <c r="AA10" s="117"/>
      <c r="AB10" s="140"/>
      <c r="AC10" s="140">
        <v>629910</v>
      </c>
      <c r="AD10" s="136"/>
      <c r="AE10" s="137"/>
      <c r="AF10" s="138"/>
      <c r="AG10" s="137"/>
      <c r="AH10" s="134"/>
      <c r="AI10" s="143"/>
      <c r="AJ10" s="144"/>
      <c r="AK10" s="145"/>
      <c r="AL10" s="145"/>
      <c r="AM10" s="145"/>
      <c r="AN10" s="145"/>
      <c r="AO10" s="145"/>
      <c r="AP10" s="145"/>
      <c r="AQ10" s="145"/>
      <c r="AR10" s="145"/>
      <c r="AS10" s="145"/>
      <c r="AT10" s="145"/>
      <c r="AU10" s="145"/>
      <c r="AV10" s="145"/>
      <c r="AW10" s="145"/>
      <c r="AX10" s="145"/>
      <c r="AY10" s="145"/>
      <c r="AZ10" s="145"/>
      <c r="BA10" s="145"/>
      <c r="BB10" s="145"/>
      <c r="BC10" s="145"/>
      <c r="BD10" s="145"/>
      <c r="BE10" s="145"/>
      <c r="BF10" s="145"/>
    </row>
    <row r="11" customHeight="1" spans="1:58">
      <c r="A11" s="117">
        <v>4</v>
      </c>
      <c r="B11" s="121"/>
      <c r="C11" s="122" t="s">
        <v>3986</v>
      </c>
      <c r="D11" s="123"/>
      <c r="E11" s="123"/>
      <c r="F11" s="123"/>
      <c r="G11" s="123"/>
      <c r="H11" s="123"/>
      <c r="I11" s="123"/>
      <c r="J11" s="123"/>
      <c r="K11" s="117"/>
      <c r="L11" s="117"/>
      <c r="M11" s="117"/>
      <c r="N11" s="117"/>
      <c r="O11" s="117"/>
      <c r="P11" s="117"/>
      <c r="Q11" s="117"/>
      <c r="R11" s="117"/>
      <c r="S11" s="117"/>
      <c r="T11" s="117"/>
      <c r="U11" s="117"/>
      <c r="V11" s="123"/>
      <c r="W11" s="123"/>
      <c r="X11" s="117"/>
      <c r="Y11" s="139"/>
      <c r="Z11" s="117"/>
      <c r="AA11" s="117"/>
      <c r="AB11" s="140"/>
      <c r="AC11" s="140">
        <v>233100</v>
      </c>
      <c r="AD11" s="136"/>
      <c r="AE11" s="137"/>
      <c r="AF11" s="138"/>
      <c r="AG11" s="137"/>
      <c r="AH11" s="134"/>
      <c r="AI11" s="143"/>
      <c r="AJ11" s="144"/>
      <c r="AK11" s="145"/>
      <c r="AL11" s="145"/>
      <c r="AM11" s="145"/>
      <c r="AN11" s="145"/>
      <c r="AO11" s="145"/>
      <c r="AP11" s="145"/>
      <c r="AQ11" s="145"/>
      <c r="AR11" s="145"/>
      <c r="AS11" s="145"/>
      <c r="AT11" s="145"/>
      <c r="AU11" s="145"/>
      <c r="AV11" s="145"/>
      <c r="AW11" s="145"/>
      <c r="AX11" s="145"/>
      <c r="AY11" s="145"/>
      <c r="AZ11" s="145"/>
      <c r="BA11" s="145"/>
      <c r="BB11" s="145"/>
      <c r="BC11" s="145"/>
      <c r="BD11" s="145"/>
      <c r="BE11" s="145"/>
      <c r="BF11" s="145"/>
    </row>
    <row r="12" customHeight="1" spans="1:58">
      <c r="A12" s="117">
        <v>5</v>
      </c>
      <c r="B12" s="121"/>
      <c r="C12" s="122" t="s">
        <v>3987</v>
      </c>
      <c r="D12" s="123"/>
      <c r="E12" s="123"/>
      <c r="F12" s="123"/>
      <c r="G12" s="123"/>
      <c r="H12" s="123"/>
      <c r="I12" s="123"/>
      <c r="J12" s="123"/>
      <c r="K12" s="117"/>
      <c r="L12" s="117"/>
      <c r="M12" s="117"/>
      <c r="N12" s="117"/>
      <c r="O12" s="117"/>
      <c r="P12" s="117"/>
      <c r="Q12" s="117"/>
      <c r="R12" s="117"/>
      <c r="S12" s="117"/>
      <c r="T12" s="117"/>
      <c r="U12" s="117"/>
      <c r="V12" s="123"/>
      <c r="W12" s="123"/>
      <c r="X12" s="117"/>
      <c r="Y12" s="139"/>
      <c r="Z12" s="117"/>
      <c r="AA12" s="117"/>
      <c r="AB12" s="140"/>
      <c r="AC12" s="140">
        <v>293100</v>
      </c>
      <c r="AD12" s="136"/>
      <c r="AE12" s="137"/>
      <c r="AF12" s="138"/>
      <c r="AG12" s="137"/>
      <c r="AH12" s="134"/>
      <c r="AI12" s="143"/>
      <c r="AJ12" s="144"/>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row>
    <row r="13" customHeight="1" spans="1:58">
      <c r="A13" s="117">
        <v>6</v>
      </c>
      <c r="B13" s="121"/>
      <c r="C13" s="122" t="s">
        <v>3988</v>
      </c>
      <c r="D13" s="123"/>
      <c r="E13" s="123"/>
      <c r="F13" s="123"/>
      <c r="G13" s="123"/>
      <c r="H13" s="123"/>
      <c r="I13" s="123"/>
      <c r="J13" s="123"/>
      <c r="K13" s="117"/>
      <c r="L13" s="117"/>
      <c r="M13" s="117"/>
      <c r="N13" s="117"/>
      <c r="O13" s="117"/>
      <c r="P13" s="117"/>
      <c r="Q13" s="117"/>
      <c r="R13" s="117"/>
      <c r="S13" s="117"/>
      <c r="T13" s="117"/>
      <c r="U13" s="117"/>
      <c r="V13" s="123"/>
      <c r="W13" s="123"/>
      <c r="X13" s="117"/>
      <c r="Y13" s="139"/>
      <c r="Z13" s="117"/>
      <c r="AA13" s="117"/>
      <c r="AB13" s="140"/>
      <c r="AC13" s="140">
        <v>28500</v>
      </c>
      <c r="AD13" s="136"/>
      <c r="AE13" s="137"/>
      <c r="AF13" s="138"/>
      <c r="AG13" s="137"/>
      <c r="AH13" s="134"/>
      <c r="AI13" s="143"/>
      <c r="AJ13" s="144"/>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row>
    <row r="14" customHeight="1" spans="1:58">
      <c r="A14" s="117">
        <v>7</v>
      </c>
      <c r="B14" s="121"/>
      <c r="C14" s="122" t="s">
        <v>3989</v>
      </c>
      <c r="D14" s="123"/>
      <c r="E14" s="123"/>
      <c r="F14" s="123"/>
      <c r="G14" s="123"/>
      <c r="H14" s="123"/>
      <c r="I14" s="123"/>
      <c r="J14" s="123"/>
      <c r="K14" s="117"/>
      <c r="L14" s="117"/>
      <c r="M14" s="117"/>
      <c r="N14" s="117"/>
      <c r="O14" s="117"/>
      <c r="P14" s="117"/>
      <c r="Q14" s="117"/>
      <c r="R14" s="117"/>
      <c r="S14" s="117"/>
      <c r="T14" s="117"/>
      <c r="U14" s="117"/>
      <c r="V14" s="123"/>
      <c r="W14" s="123"/>
      <c r="X14" s="117"/>
      <c r="Y14" s="139"/>
      <c r="Z14" s="117"/>
      <c r="AA14" s="117"/>
      <c r="AB14" s="140"/>
      <c r="AC14" s="140">
        <v>132500</v>
      </c>
      <c r="AD14" s="136"/>
      <c r="AE14" s="137"/>
      <c r="AF14" s="138"/>
      <c r="AG14" s="137"/>
      <c r="AH14" s="134"/>
      <c r="AI14" s="143"/>
      <c r="AJ14" s="144"/>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row>
    <row r="15" customHeight="1" spans="1:58">
      <c r="A15" s="117">
        <v>8</v>
      </c>
      <c r="B15" s="121"/>
      <c r="C15" s="122" t="s">
        <v>3990</v>
      </c>
      <c r="D15" s="123"/>
      <c r="E15" s="123"/>
      <c r="F15" s="123"/>
      <c r="G15" s="123"/>
      <c r="H15" s="123"/>
      <c r="I15" s="123"/>
      <c r="J15" s="123"/>
      <c r="K15" s="117"/>
      <c r="L15" s="117"/>
      <c r="M15" s="117"/>
      <c r="N15" s="117"/>
      <c r="O15" s="117"/>
      <c r="P15" s="117"/>
      <c r="Q15" s="117"/>
      <c r="R15" s="117"/>
      <c r="S15" s="117"/>
      <c r="T15" s="117"/>
      <c r="U15" s="117"/>
      <c r="V15" s="123"/>
      <c r="W15" s="123"/>
      <c r="X15" s="117"/>
      <c r="Y15" s="139"/>
      <c r="Z15" s="117"/>
      <c r="AA15" s="117"/>
      <c r="AB15" s="140"/>
      <c r="AC15" s="140">
        <v>163874</v>
      </c>
      <c r="AD15" s="136"/>
      <c r="AE15" s="137"/>
      <c r="AF15" s="138"/>
      <c r="AG15" s="137"/>
      <c r="AH15" s="134"/>
      <c r="AI15" s="143"/>
      <c r="AJ15" s="144"/>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row>
    <row r="16" customHeight="1" spans="1:58">
      <c r="A16" s="117">
        <v>9</v>
      </c>
      <c r="B16" s="121"/>
      <c r="C16" s="122" t="s">
        <v>3991</v>
      </c>
      <c r="D16" s="123"/>
      <c r="E16" s="123"/>
      <c r="F16" s="123"/>
      <c r="G16" s="123"/>
      <c r="H16" s="123"/>
      <c r="I16" s="123"/>
      <c r="J16" s="123"/>
      <c r="K16" s="117"/>
      <c r="L16" s="117"/>
      <c r="M16" s="117"/>
      <c r="N16" s="117"/>
      <c r="O16" s="117"/>
      <c r="P16" s="117"/>
      <c r="Q16" s="117"/>
      <c r="R16" s="117"/>
      <c r="S16" s="117"/>
      <c r="T16" s="117"/>
      <c r="U16" s="117"/>
      <c r="V16" s="123"/>
      <c r="W16" s="123"/>
      <c r="X16" s="117"/>
      <c r="Y16" s="139"/>
      <c r="Z16" s="117"/>
      <c r="AA16" s="117"/>
      <c r="AB16" s="140"/>
      <c r="AC16" s="140">
        <v>61850</v>
      </c>
      <c r="AD16" s="136"/>
      <c r="AE16" s="137"/>
      <c r="AF16" s="138"/>
      <c r="AG16" s="137"/>
      <c r="AH16" s="134"/>
      <c r="AI16" s="143"/>
      <c r="AJ16" s="144"/>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row>
    <row r="17" customHeight="1" spans="1:58">
      <c r="A17" s="117">
        <v>10</v>
      </c>
      <c r="B17" s="121"/>
      <c r="C17" s="122" t="s">
        <v>3992</v>
      </c>
      <c r="D17" s="123"/>
      <c r="E17" s="123"/>
      <c r="F17" s="123"/>
      <c r="G17" s="123"/>
      <c r="H17" s="123"/>
      <c r="I17" s="123"/>
      <c r="J17" s="123"/>
      <c r="K17" s="117"/>
      <c r="L17" s="117"/>
      <c r="M17" s="117"/>
      <c r="N17" s="117"/>
      <c r="O17" s="117"/>
      <c r="P17" s="117"/>
      <c r="Q17" s="117"/>
      <c r="R17" s="117"/>
      <c r="S17" s="117"/>
      <c r="T17" s="117"/>
      <c r="U17" s="117"/>
      <c r="V17" s="123"/>
      <c r="W17" s="123"/>
      <c r="X17" s="117"/>
      <c r="Y17" s="139"/>
      <c r="Z17" s="117"/>
      <c r="AA17" s="117"/>
      <c r="AB17" s="140"/>
      <c r="AC17" s="140">
        <v>123743</v>
      </c>
      <c r="AD17" s="136"/>
      <c r="AE17" s="137"/>
      <c r="AF17" s="138"/>
      <c r="AG17" s="137"/>
      <c r="AH17" s="134"/>
      <c r="AI17" s="143"/>
      <c r="AJ17" s="144"/>
      <c r="AK17" s="145"/>
      <c r="AL17" s="145"/>
      <c r="AM17" s="145"/>
      <c r="AN17" s="145"/>
      <c r="AO17" s="145"/>
      <c r="AP17" s="145"/>
      <c r="AQ17" s="145"/>
      <c r="AR17" s="145"/>
      <c r="AS17" s="145"/>
      <c r="AT17" s="145"/>
      <c r="AU17" s="145"/>
      <c r="AV17" s="145"/>
      <c r="AW17" s="145"/>
      <c r="AX17" s="145"/>
      <c r="AY17" s="145"/>
      <c r="AZ17" s="145"/>
      <c r="BA17" s="145"/>
      <c r="BB17" s="145"/>
      <c r="BC17" s="145"/>
      <c r="BD17" s="145"/>
      <c r="BE17" s="145"/>
      <c r="BF17" s="145"/>
    </row>
    <row r="18" customHeight="1" spans="1:58">
      <c r="A18" s="117">
        <v>11</v>
      </c>
      <c r="B18" s="121"/>
      <c r="C18" s="122" t="s">
        <v>3993</v>
      </c>
      <c r="D18" s="123"/>
      <c r="E18" s="123"/>
      <c r="F18" s="123"/>
      <c r="G18" s="123"/>
      <c r="H18" s="123"/>
      <c r="I18" s="123"/>
      <c r="J18" s="123"/>
      <c r="K18" s="117"/>
      <c r="L18" s="117"/>
      <c r="M18" s="117"/>
      <c r="N18" s="117"/>
      <c r="O18" s="117"/>
      <c r="P18" s="117"/>
      <c r="Q18" s="117"/>
      <c r="R18" s="117"/>
      <c r="S18" s="117"/>
      <c r="T18" s="117"/>
      <c r="U18" s="117"/>
      <c r="V18" s="123"/>
      <c r="W18" s="123"/>
      <c r="X18" s="117"/>
      <c r="Y18" s="139"/>
      <c r="Z18" s="117"/>
      <c r="AA18" s="117"/>
      <c r="AB18" s="140"/>
      <c r="AC18" s="140">
        <v>98721</v>
      </c>
      <c r="AD18" s="136"/>
      <c r="AE18" s="137"/>
      <c r="AF18" s="138"/>
      <c r="AG18" s="137"/>
      <c r="AH18" s="134"/>
      <c r="AI18" s="143"/>
      <c r="AJ18" s="144"/>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row>
    <row r="19" customHeight="1" spans="1:58">
      <c r="A19" s="117">
        <v>12</v>
      </c>
      <c r="B19" s="121"/>
      <c r="C19" s="122" t="s">
        <v>3994</v>
      </c>
      <c r="D19" s="123"/>
      <c r="E19" s="123"/>
      <c r="F19" s="123"/>
      <c r="G19" s="123"/>
      <c r="H19" s="123"/>
      <c r="I19" s="123"/>
      <c r="J19" s="123"/>
      <c r="K19" s="117"/>
      <c r="L19" s="117"/>
      <c r="M19" s="117"/>
      <c r="N19" s="117"/>
      <c r="O19" s="117"/>
      <c r="P19" s="117"/>
      <c r="Q19" s="117"/>
      <c r="R19" s="117"/>
      <c r="S19" s="117"/>
      <c r="T19" s="117"/>
      <c r="U19" s="117"/>
      <c r="V19" s="123"/>
      <c r="W19" s="123"/>
      <c r="X19" s="117"/>
      <c r="Y19" s="139"/>
      <c r="Z19" s="117"/>
      <c r="AA19" s="117"/>
      <c r="AB19" s="140"/>
      <c r="AC19" s="140">
        <v>849396</v>
      </c>
      <c r="AD19" s="136"/>
      <c r="AE19" s="137"/>
      <c r="AF19" s="138"/>
      <c r="AG19" s="137"/>
      <c r="AH19" s="134"/>
      <c r="AI19" s="143"/>
      <c r="AJ19" s="144"/>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row>
    <row r="20" customHeight="1" spans="1:58">
      <c r="A20" s="117">
        <v>13</v>
      </c>
      <c r="B20" s="121"/>
      <c r="C20" s="122" t="s">
        <v>3995</v>
      </c>
      <c r="D20" s="123"/>
      <c r="E20" s="123"/>
      <c r="F20" s="123"/>
      <c r="G20" s="123"/>
      <c r="H20" s="123"/>
      <c r="I20" s="123"/>
      <c r="J20" s="123"/>
      <c r="K20" s="117"/>
      <c r="L20" s="117"/>
      <c r="M20" s="117"/>
      <c r="N20" s="117"/>
      <c r="O20" s="117"/>
      <c r="P20" s="117"/>
      <c r="Q20" s="117"/>
      <c r="R20" s="117"/>
      <c r="S20" s="117"/>
      <c r="T20" s="117"/>
      <c r="U20" s="117"/>
      <c r="V20" s="123"/>
      <c r="W20" s="123"/>
      <c r="X20" s="117"/>
      <c r="Y20" s="139"/>
      <c r="Z20" s="117"/>
      <c r="AA20" s="117"/>
      <c r="AB20" s="140"/>
      <c r="AC20" s="140">
        <v>722930</v>
      </c>
      <c r="AD20" s="136"/>
      <c r="AE20" s="137"/>
      <c r="AF20" s="138"/>
      <c r="AG20" s="137"/>
      <c r="AH20" s="134"/>
      <c r="AI20" s="143"/>
      <c r="AJ20" s="144"/>
      <c r="AK20" s="145"/>
      <c r="AL20" s="145"/>
      <c r="AM20" s="145"/>
      <c r="AN20" s="145"/>
      <c r="AO20" s="145"/>
      <c r="AP20" s="145"/>
      <c r="AQ20" s="145"/>
      <c r="AR20" s="145"/>
      <c r="AS20" s="145"/>
      <c r="AT20" s="145"/>
      <c r="AU20" s="145"/>
      <c r="AV20" s="145"/>
      <c r="AW20" s="145"/>
      <c r="AX20" s="145"/>
      <c r="AY20" s="145"/>
      <c r="AZ20" s="145"/>
      <c r="BA20" s="145"/>
      <c r="BB20" s="145"/>
      <c r="BC20" s="145"/>
      <c r="BD20" s="145"/>
      <c r="BE20" s="145"/>
      <c r="BF20" s="145"/>
    </row>
    <row r="21" customHeight="1" spans="1:58">
      <c r="A21" s="117">
        <v>14</v>
      </c>
      <c r="B21" s="121"/>
      <c r="C21" s="122" t="s">
        <v>3996</v>
      </c>
      <c r="D21" s="123"/>
      <c r="E21" s="123"/>
      <c r="F21" s="123"/>
      <c r="G21" s="123"/>
      <c r="H21" s="123"/>
      <c r="I21" s="123"/>
      <c r="J21" s="123"/>
      <c r="K21" s="117"/>
      <c r="L21" s="117"/>
      <c r="M21" s="117"/>
      <c r="N21" s="117"/>
      <c r="O21" s="117"/>
      <c r="P21" s="117"/>
      <c r="Q21" s="117"/>
      <c r="R21" s="117"/>
      <c r="S21" s="117"/>
      <c r="T21" s="117"/>
      <c r="U21" s="117"/>
      <c r="V21" s="123"/>
      <c r="W21" s="123"/>
      <c r="X21" s="117"/>
      <c r="Y21" s="139"/>
      <c r="Z21" s="117"/>
      <c r="AA21" s="117"/>
      <c r="AB21" s="140"/>
      <c r="AC21" s="140">
        <v>261579</v>
      </c>
      <c r="AD21" s="136"/>
      <c r="AE21" s="137"/>
      <c r="AF21" s="138"/>
      <c r="AG21" s="137"/>
      <c r="AH21" s="134"/>
      <c r="AI21" s="143"/>
      <c r="AJ21" s="144"/>
      <c r="AK21" s="145"/>
      <c r="AL21" s="145"/>
      <c r="AM21" s="145"/>
      <c r="AN21" s="145"/>
      <c r="AO21" s="145"/>
      <c r="AP21" s="145"/>
      <c r="AQ21" s="145"/>
      <c r="AR21" s="145"/>
      <c r="AS21" s="145"/>
      <c r="AT21" s="145"/>
      <c r="AU21" s="145"/>
      <c r="AV21" s="145"/>
      <c r="AW21" s="145"/>
      <c r="AX21" s="145"/>
      <c r="AY21" s="145"/>
      <c r="AZ21" s="145"/>
      <c r="BA21" s="145"/>
      <c r="BB21" s="145"/>
      <c r="BC21" s="145"/>
      <c r="BD21" s="145"/>
      <c r="BE21" s="145"/>
      <c r="BF21" s="145"/>
    </row>
    <row r="22" customHeight="1" spans="1:58">
      <c r="A22" s="117">
        <v>15</v>
      </c>
      <c r="B22" s="121"/>
      <c r="C22" s="122" t="s">
        <v>3997</v>
      </c>
      <c r="D22" s="123"/>
      <c r="E22" s="123"/>
      <c r="F22" s="123"/>
      <c r="G22" s="123"/>
      <c r="H22" s="123"/>
      <c r="I22" s="123"/>
      <c r="J22" s="123"/>
      <c r="K22" s="117"/>
      <c r="L22" s="117"/>
      <c r="M22" s="117"/>
      <c r="N22" s="117"/>
      <c r="O22" s="117"/>
      <c r="P22" s="117"/>
      <c r="Q22" s="117"/>
      <c r="R22" s="117"/>
      <c r="S22" s="117"/>
      <c r="T22" s="117"/>
      <c r="U22" s="117"/>
      <c r="V22" s="123"/>
      <c r="W22" s="123"/>
      <c r="X22" s="117"/>
      <c r="Y22" s="139"/>
      <c r="Z22" s="117"/>
      <c r="AA22" s="117"/>
      <c r="AB22" s="140"/>
      <c r="AC22" s="140">
        <v>9273</v>
      </c>
      <c r="AD22" s="136"/>
      <c r="AE22" s="137"/>
      <c r="AF22" s="138"/>
      <c r="AG22" s="137"/>
      <c r="AH22" s="134"/>
      <c r="AI22" s="143"/>
      <c r="AJ22" s="144"/>
      <c r="AK22" s="145"/>
      <c r="AL22" s="145"/>
      <c r="AM22" s="145"/>
      <c r="AN22" s="145"/>
      <c r="AO22" s="145"/>
      <c r="AP22" s="145"/>
      <c r="AQ22" s="145"/>
      <c r="AR22" s="145"/>
      <c r="AS22" s="145"/>
      <c r="AT22" s="145"/>
      <c r="AU22" s="145"/>
      <c r="AV22" s="145"/>
      <c r="AW22" s="145"/>
      <c r="AX22" s="145"/>
      <c r="AY22" s="145"/>
      <c r="AZ22" s="145"/>
      <c r="BA22" s="145"/>
      <c r="BB22" s="145"/>
      <c r="BC22" s="145"/>
      <c r="BD22" s="145"/>
      <c r="BE22" s="145"/>
      <c r="BF22" s="145"/>
    </row>
    <row r="23" customHeight="1" spans="1:58">
      <c r="A23" s="117">
        <v>16</v>
      </c>
      <c r="B23" s="121"/>
      <c r="C23" s="122" t="s">
        <v>3998</v>
      </c>
      <c r="D23" s="123"/>
      <c r="E23" s="123"/>
      <c r="F23" s="123"/>
      <c r="G23" s="123"/>
      <c r="H23" s="123"/>
      <c r="I23" s="123"/>
      <c r="J23" s="123"/>
      <c r="K23" s="117"/>
      <c r="L23" s="117"/>
      <c r="M23" s="117"/>
      <c r="N23" s="117"/>
      <c r="O23" s="117"/>
      <c r="P23" s="117"/>
      <c r="Q23" s="117"/>
      <c r="R23" s="117"/>
      <c r="S23" s="117"/>
      <c r="T23" s="117"/>
      <c r="U23" s="117"/>
      <c r="V23" s="123"/>
      <c r="W23" s="123"/>
      <c r="X23" s="117"/>
      <c r="Y23" s="139"/>
      <c r="Z23" s="117"/>
      <c r="AA23" s="117"/>
      <c r="AB23" s="140"/>
      <c r="AC23" s="140">
        <v>731594</v>
      </c>
      <c r="AD23" s="136"/>
      <c r="AE23" s="137"/>
      <c r="AF23" s="138"/>
      <c r="AG23" s="137"/>
      <c r="AH23" s="134"/>
      <c r="AI23" s="143"/>
      <c r="AJ23" s="144"/>
      <c r="AK23" s="145"/>
      <c r="AL23" s="145"/>
      <c r="AM23" s="145"/>
      <c r="AN23" s="145"/>
      <c r="AO23" s="145"/>
      <c r="AP23" s="145"/>
      <c r="AQ23" s="145"/>
      <c r="AR23" s="145"/>
      <c r="AS23" s="145"/>
      <c r="AT23" s="145"/>
      <c r="AU23" s="145"/>
      <c r="AV23" s="145"/>
      <c r="AW23" s="145"/>
      <c r="AX23" s="145"/>
      <c r="AY23" s="145"/>
      <c r="AZ23" s="145"/>
      <c r="BA23" s="145"/>
      <c r="BB23" s="145"/>
      <c r="BC23" s="145"/>
      <c r="BD23" s="145"/>
      <c r="BE23" s="145"/>
      <c r="BF23" s="145"/>
    </row>
    <row r="24" customHeight="1" spans="1:58">
      <c r="A24" s="117">
        <v>17</v>
      </c>
      <c r="B24" s="121"/>
      <c r="C24" s="122" t="s">
        <v>3999</v>
      </c>
      <c r="D24" s="123"/>
      <c r="E24" s="123"/>
      <c r="F24" s="123"/>
      <c r="G24" s="123"/>
      <c r="H24" s="123"/>
      <c r="I24" s="123"/>
      <c r="J24" s="123"/>
      <c r="K24" s="117"/>
      <c r="L24" s="117"/>
      <c r="M24" s="117"/>
      <c r="N24" s="117"/>
      <c r="O24" s="117"/>
      <c r="P24" s="117"/>
      <c r="Q24" s="117"/>
      <c r="R24" s="117"/>
      <c r="S24" s="117"/>
      <c r="T24" s="117"/>
      <c r="U24" s="117"/>
      <c r="V24" s="123"/>
      <c r="W24" s="123"/>
      <c r="X24" s="117"/>
      <c r="Y24" s="139"/>
      <c r="Z24" s="117"/>
      <c r="AA24" s="117"/>
      <c r="AB24" s="140"/>
      <c r="AC24" s="140">
        <v>4135875.93</v>
      </c>
      <c r="AD24" s="136"/>
      <c r="AE24" s="137"/>
      <c r="AF24" s="138"/>
      <c r="AG24" s="137"/>
      <c r="AH24" s="134"/>
      <c r="AI24" s="143"/>
      <c r="AJ24" s="144"/>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row>
    <row r="25" customHeight="1" spans="1:58">
      <c r="A25" s="117">
        <v>18</v>
      </c>
      <c r="B25" s="121"/>
      <c r="C25" s="122" t="s">
        <v>4000</v>
      </c>
      <c r="D25" s="123"/>
      <c r="E25" s="123"/>
      <c r="F25" s="123"/>
      <c r="G25" s="123"/>
      <c r="H25" s="123"/>
      <c r="I25" s="123"/>
      <c r="J25" s="123"/>
      <c r="K25" s="117"/>
      <c r="L25" s="117"/>
      <c r="M25" s="117"/>
      <c r="N25" s="117"/>
      <c r="O25" s="117"/>
      <c r="P25" s="117"/>
      <c r="Q25" s="117"/>
      <c r="R25" s="117"/>
      <c r="S25" s="117"/>
      <c r="T25" s="117"/>
      <c r="U25" s="117"/>
      <c r="V25" s="123"/>
      <c r="W25" s="123"/>
      <c r="X25" s="117"/>
      <c r="Y25" s="139"/>
      <c r="Z25" s="117"/>
      <c r="AA25" s="117"/>
      <c r="AB25" s="140"/>
      <c r="AC25" s="140">
        <v>2611096.92</v>
      </c>
      <c r="AD25" s="136"/>
      <c r="AE25" s="137"/>
      <c r="AF25" s="138"/>
      <c r="AG25" s="137"/>
      <c r="AH25" s="134"/>
      <c r="AI25" s="143"/>
      <c r="AJ25" s="144"/>
      <c r="AK25" s="145"/>
      <c r="AL25" s="145"/>
      <c r="AM25" s="145"/>
      <c r="AN25" s="145"/>
      <c r="AO25" s="145"/>
      <c r="AP25" s="145"/>
      <c r="AQ25" s="145"/>
      <c r="AR25" s="145"/>
      <c r="AS25" s="145"/>
      <c r="AT25" s="145"/>
      <c r="AU25" s="145"/>
      <c r="AV25" s="145"/>
      <c r="AW25" s="145"/>
      <c r="AX25" s="145"/>
      <c r="AY25" s="145"/>
      <c r="AZ25" s="145"/>
      <c r="BA25" s="145"/>
      <c r="BB25" s="145"/>
      <c r="BC25" s="145"/>
      <c r="BD25" s="145"/>
      <c r="BE25" s="145"/>
      <c r="BF25" s="145"/>
    </row>
    <row r="26" customHeight="1" spans="1:58">
      <c r="A26" s="117">
        <v>19</v>
      </c>
      <c r="B26" s="121"/>
      <c r="C26" s="122" t="s">
        <v>4001</v>
      </c>
      <c r="D26" s="123"/>
      <c r="E26" s="123"/>
      <c r="F26" s="123"/>
      <c r="G26" s="123"/>
      <c r="H26" s="123"/>
      <c r="I26" s="123"/>
      <c r="J26" s="123"/>
      <c r="K26" s="117"/>
      <c r="L26" s="117"/>
      <c r="M26" s="117"/>
      <c r="N26" s="117"/>
      <c r="O26" s="117"/>
      <c r="P26" s="117"/>
      <c r="Q26" s="117"/>
      <c r="R26" s="117"/>
      <c r="S26" s="117"/>
      <c r="T26" s="117"/>
      <c r="U26" s="117"/>
      <c r="V26" s="123"/>
      <c r="W26" s="123"/>
      <c r="X26" s="117"/>
      <c r="Y26" s="139"/>
      <c r="Z26" s="117"/>
      <c r="AA26" s="117"/>
      <c r="AB26" s="140"/>
      <c r="AC26" s="140">
        <v>1053295.12</v>
      </c>
      <c r="AD26" s="136"/>
      <c r="AE26" s="137"/>
      <c r="AF26" s="138"/>
      <c r="AG26" s="137"/>
      <c r="AH26" s="134"/>
      <c r="AI26" s="143"/>
      <c r="AJ26" s="144"/>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row>
    <row r="27" customHeight="1" spans="1:58">
      <c r="A27" s="117">
        <v>20</v>
      </c>
      <c r="B27" s="121"/>
      <c r="C27" s="122" t="s">
        <v>4002</v>
      </c>
      <c r="D27" s="123"/>
      <c r="E27" s="123"/>
      <c r="F27" s="123"/>
      <c r="G27" s="123"/>
      <c r="H27" s="123"/>
      <c r="I27" s="123"/>
      <c r="J27" s="123"/>
      <c r="K27" s="117"/>
      <c r="L27" s="117"/>
      <c r="M27" s="117"/>
      <c r="N27" s="117"/>
      <c r="O27" s="117"/>
      <c r="P27" s="117"/>
      <c r="Q27" s="117"/>
      <c r="R27" s="117"/>
      <c r="S27" s="117"/>
      <c r="T27" s="117"/>
      <c r="U27" s="117"/>
      <c r="V27" s="123"/>
      <c r="W27" s="123"/>
      <c r="X27" s="117"/>
      <c r="Y27" s="139"/>
      <c r="Z27" s="117"/>
      <c r="AA27" s="117"/>
      <c r="AB27" s="140"/>
      <c r="AC27" s="140">
        <v>1011383.56</v>
      </c>
      <c r="AD27" s="136"/>
      <c r="AE27" s="137"/>
      <c r="AF27" s="138"/>
      <c r="AG27" s="137"/>
      <c r="AH27" s="134"/>
      <c r="AI27" s="143"/>
      <c r="AJ27" s="144"/>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row>
    <row r="28" customHeight="1" spans="1:58">
      <c r="A28" s="117">
        <v>21</v>
      </c>
      <c r="B28" s="121"/>
      <c r="C28" s="122" t="s">
        <v>4003</v>
      </c>
      <c r="D28" s="123"/>
      <c r="E28" s="123"/>
      <c r="F28" s="123"/>
      <c r="G28" s="123"/>
      <c r="H28" s="123"/>
      <c r="I28" s="123"/>
      <c r="J28" s="123"/>
      <c r="K28" s="117"/>
      <c r="L28" s="117"/>
      <c r="M28" s="117"/>
      <c r="N28" s="117"/>
      <c r="O28" s="117"/>
      <c r="P28" s="117"/>
      <c r="Q28" s="117"/>
      <c r="R28" s="117"/>
      <c r="S28" s="117"/>
      <c r="T28" s="117"/>
      <c r="U28" s="117"/>
      <c r="V28" s="123"/>
      <c r="W28" s="123"/>
      <c r="X28" s="117"/>
      <c r="Y28" s="139"/>
      <c r="Z28" s="117"/>
      <c r="AA28" s="117"/>
      <c r="AB28" s="140"/>
      <c r="AC28" s="140">
        <v>150000</v>
      </c>
      <c r="AD28" s="136"/>
      <c r="AE28" s="137"/>
      <c r="AF28" s="138"/>
      <c r="AG28" s="137"/>
      <c r="AH28" s="134"/>
      <c r="AI28" s="143"/>
      <c r="AJ28" s="144"/>
      <c r="AK28" s="145"/>
      <c r="AL28" s="145"/>
      <c r="AM28" s="145"/>
      <c r="AN28" s="145"/>
      <c r="AO28" s="145"/>
      <c r="AP28" s="145"/>
      <c r="AQ28" s="145"/>
      <c r="AR28" s="145"/>
      <c r="AS28" s="145"/>
      <c r="AT28" s="145"/>
      <c r="AU28" s="145"/>
      <c r="AV28" s="145"/>
      <c r="AW28" s="145"/>
      <c r="AX28" s="145"/>
      <c r="AY28" s="145"/>
      <c r="AZ28" s="145"/>
      <c r="BA28" s="145"/>
      <c r="BB28" s="145"/>
      <c r="BC28" s="145"/>
      <c r="BD28" s="145"/>
      <c r="BE28" s="145"/>
      <c r="BF28" s="145"/>
    </row>
    <row r="29" customHeight="1" spans="1:58">
      <c r="A29" s="117">
        <v>22</v>
      </c>
      <c r="B29" s="121"/>
      <c r="C29" s="122" t="s">
        <v>4004</v>
      </c>
      <c r="D29" s="123"/>
      <c r="E29" s="123"/>
      <c r="F29" s="123"/>
      <c r="G29" s="123"/>
      <c r="H29" s="123"/>
      <c r="I29" s="123"/>
      <c r="J29" s="123"/>
      <c r="K29" s="117"/>
      <c r="L29" s="117"/>
      <c r="M29" s="117"/>
      <c r="N29" s="117"/>
      <c r="O29" s="117"/>
      <c r="P29" s="117"/>
      <c r="Q29" s="117"/>
      <c r="R29" s="117"/>
      <c r="S29" s="117"/>
      <c r="T29" s="117"/>
      <c r="U29" s="117"/>
      <c r="V29" s="123"/>
      <c r="W29" s="123"/>
      <c r="X29" s="117"/>
      <c r="Y29" s="139"/>
      <c r="Z29" s="117"/>
      <c r="AA29" s="117"/>
      <c r="AB29" s="140"/>
      <c r="AC29" s="140">
        <v>4788432</v>
      </c>
      <c r="AD29" s="136"/>
      <c r="AE29" s="137"/>
      <c r="AF29" s="138"/>
      <c r="AG29" s="137"/>
      <c r="AH29" s="134"/>
      <c r="AI29" s="143"/>
      <c r="AJ29" s="144"/>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row>
    <row r="30" customHeight="1" spans="1:58">
      <c r="A30" s="117">
        <v>23</v>
      </c>
      <c r="B30" s="121"/>
      <c r="C30" s="122" t="s">
        <v>4005</v>
      </c>
      <c r="D30" s="123"/>
      <c r="E30" s="123"/>
      <c r="F30" s="123"/>
      <c r="G30" s="123"/>
      <c r="H30" s="123"/>
      <c r="I30" s="123"/>
      <c r="J30" s="123"/>
      <c r="K30" s="117"/>
      <c r="L30" s="117"/>
      <c r="M30" s="117"/>
      <c r="N30" s="117"/>
      <c r="O30" s="117"/>
      <c r="P30" s="117"/>
      <c r="Q30" s="117"/>
      <c r="R30" s="117"/>
      <c r="S30" s="117"/>
      <c r="T30" s="117"/>
      <c r="U30" s="117"/>
      <c r="V30" s="123"/>
      <c r="W30" s="123"/>
      <c r="X30" s="117"/>
      <c r="Y30" s="139"/>
      <c r="Z30" s="117"/>
      <c r="AA30" s="117"/>
      <c r="AB30" s="140"/>
      <c r="AC30" s="140">
        <v>2539724</v>
      </c>
      <c r="AD30" s="136"/>
      <c r="AE30" s="137"/>
      <c r="AF30" s="138"/>
      <c r="AG30" s="137"/>
      <c r="AH30" s="134"/>
      <c r="AI30" s="143"/>
      <c r="AJ30" s="144"/>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145"/>
    </row>
    <row r="31" customHeight="1" spans="1:58">
      <c r="A31" s="117">
        <v>24</v>
      </c>
      <c r="B31" s="121"/>
      <c r="C31" s="122" t="s">
        <v>4006</v>
      </c>
      <c r="D31" s="123"/>
      <c r="E31" s="123"/>
      <c r="F31" s="123"/>
      <c r="G31" s="123"/>
      <c r="H31" s="123"/>
      <c r="I31" s="123"/>
      <c r="J31" s="123"/>
      <c r="K31" s="117"/>
      <c r="L31" s="117"/>
      <c r="M31" s="117"/>
      <c r="N31" s="117"/>
      <c r="O31" s="117"/>
      <c r="P31" s="117"/>
      <c r="Q31" s="117"/>
      <c r="R31" s="117"/>
      <c r="S31" s="117"/>
      <c r="T31" s="117"/>
      <c r="U31" s="117"/>
      <c r="V31" s="123"/>
      <c r="W31" s="123"/>
      <c r="X31" s="117"/>
      <c r="Y31" s="139"/>
      <c r="Z31" s="117"/>
      <c r="AA31" s="117"/>
      <c r="AB31" s="140"/>
      <c r="AC31" s="140">
        <v>2122369</v>
      </c>
      <c r="AD31" s="136"/>
      <c r="AE31" s="137"/>
      <c r="AF31" s="138"/>
      <c r="AG31" s="137"/>
      <c r="AH31" s="134"/>
      <c r="AI31" s="143"/>
      <c r="AJ31" s="144"/>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row>
    <row r="32" customHeight="1" spans="1:58">
      <c r="A32" s="117">
        <v>25</v>
      </c>
      <c r="B32" s="121"/>
      <c r="C32" s="122" t="s">
        <v>4007</v>
      </c>
      <c r="D32" s="123"/>
      <c r="E32" s="123"/>
      <c r="F32" s="123"/>
      <c r="G32" s="123"/>
      <c r="H32" s="123"/>
      <c r="I32" s="123"/>
      <c r="J32" s="123"/>
      <c r="K32" s="117"/>
      <c r="L32" s="117"/>
      <c r="M32" s="117"/>
      <c r="N32" s="117"/>
      <c r="O32" s="117"/>
      <c r="P32" s="117"/>
      <c r="Q32" s="117"/>
      <c r="R32" s="117"/>
      <c r="S32" s="117"/>
      <c r="T32" s="117"/>
      <c r="U32" s="117"/>
      <c r="V32" s="123"/>
      <c r="W32" s="123"/>
      <c r="X32" s="117"/>
      <c r="Y32" s="139"/>
      <c r="Z32" s="117"/>
      <c r="AA32" s="117"/>
      <c r="AB32" s="140"/>
      <c r="AC32" s="140">
        <v>81000</v>
      </c>
      <c r="AD32" s="136"/>
      <c r="AE32" s="137"/>
      <c r="AF32" s="138"/>
      <c r="AG32" s="137"/>
      <c r="AH32" s="134"/>
      <c r="AI32" s="143"/>
      <c r="AJ32" s="144"/>
      <c r="AK32" s="145"/>
      <c r="AL32" s="145"/>
      <c r="AM32" s="145"/>
      <c r="AN32" s="145"/>
      <c r="AO32" s="145"/>
      <c r="AP32" s="145"/>
      <c r="AQ32" s="145"/>
      <c r="AR32" s="145"/>
      <c r="AS32" s="145"/>
      <c r="AT32" s="145"/>
      <c r="AU32" s="145"/>
      <c r="AV32" s="145"/>
      <c r="AW32" s="145"/>
      <c r="AX32" s="145"/>
      <c r="AY32" s="145"/>
      <c r="AZ32" s="145"/>
      <c r="BA32" s="145"/>
      <c r="BB32" s="145"/>
      <c r="BC32" s="145"/>
      <c r="BD32" s="145"/>
      <c r="BE32" s="145"/>
      <c r="BF32" s="145"/>
    </row>
    <row r="33" customHeight="1" spans="1:58">
      <c r="A33" s="117">
        <v>26</v>
      </c>
      <c r="B33" s="121"/>
      <c r="C33" s="122" t="s">
        <v>4008</v>
      </c>
      <c r="D33" s="123"/>
      <c r="E33" s="123"/>
      <c r="F33" s="123"/>
      <c r="G33" s="123"/>
      <c r="H33" s="123"/>
      <c r="I33" s="123"/>
      <c r="J33" s="123"/>
      <c r="K33" s="117"/>
      <c r="L33" s="117"/>
      <c r="M33" s="117"/>
      <c r="N33" s="117"/>
      <c r="O33" s="117"/>
      <c r="P33" s="117"/>
      <c r="Q33" s="117"/>
      <c r="R33" s="117"/>
      <c r="S33" s="117"/>
      <c r="T33" s="117"/>
      <c r="U33" s="117"/>
      <c r="V33" s="123"/>
      <c r="W33" s="123"/>
      <c r="X33" s="117"/>
      <c r="Y33" s="139"/>
      <c r="Z33" s="117"/>
      <c r="AA33" s="117"/>
      <c r="AB33" s="140"/>
      <c r="AC33" s="140">
        <v>547354.2</v>
      </c>
      <c r="AD33" s="136"/>
      <c r="AE33" s="137"/>
      <c r="AF33" s="138"/>
      <c r="AG33" s="137"/>
      <c r="AH33" s="134"/>
      <c r="AI33" s="143"/>
      <c r="AJ33" s="144"/>
      <c r="AK33" s="145"/>
      <c r="AL33" s="145"/>
      <c r="AM33" s="145"/>
      <c r="AN33" s="145"/>
      <c r="AO33" s="145"/>
      <c r="AP33" s="145"/>
      <c r="AQ33" s="145"/>
      <c r="AR33" s="145"/>
      <c r="AS33" s="145"/>
      <c r="AT33" s="145"/>
      <c r="AU33" s="145"/>
      <c r="AV33" s="145"/>
      <c r="AW33" s="145"/>
      <c r="AX33" s="145"/>
      <c r="AY33" s="145"/>
      <c r="AZ33" s="145"/>
      <c r="BA33" s="145"/>
      <c r="BB33" s="145"/>
      <c r="BC33" s="145"/>
      <c r="BD33" s="145"/>
      <c r="BE33" s="145"/>
      <c r="BF33" s="145"/>
    </row>
    <row r="34" customHeight="1" spans="1:58">
      <c r="A34" s="117">
        <v>27</v>
      </c>
      <c r="B34" s="121"/>
      <c r="C34" s="122" t="s">
        <v>4008</v>
      </c>
      <c r="D34" s="123"/>
      <c r="E34" s="123"/>
      <c r="F34" s="123"/>
      <c r="G34" s="123"/>
      <c r="H34" s="123"/>
      <c r="I34" s="123"/>
      <c r="J34" s="123"/>
      <c r="K34" s="117"/>
      <c r="L34" s="117"/>
      <c r="M34" s="117"/>
      <c r="N34" s="117"/>
      <c r="O34" s="117"/>
      <c r="P34" s="117"/>
      <c r="Q34" s="117"/>
      <c r="R34" s="117"/>
      <c r="S34" s="117"/>
      <c r="T34" s="117"/>
      <c r="U34" s="117"/>
      <c r="V34" s="123"/>
      <c r="W34" s="123"/>
      <c r="X34" s="117"/>
      <c r="Y34" s="139"/>
      <c r="Z34" s="117"/>
      <c r="AA34" s="117"/>
      <c r="AB34" s="140"/>
      <c r="AC34" s="140">
        <v>1731889.8</v>
      </c>
      <c r="AD34" s="136"/>
      <c r="AE34" s="137"/>
      <c r="AF34" s="138"/>
      <c r="AG34" s="137"/>
      <c r="AH34" s="134"/>
      <c r="AI34" s="143"/>
      <c r="AJ34" s="144"/>
      <c r="AK34" s="145"/>
      <c r="AL34" s="145"/>
      <c r="AM34" s="145"/>
      <c r="AN34" s="145"/>
      <c r="AO34" s="145"/>
      <c r="AP34" s="145"/>
      <c r="AQ34" s="145"/>
      <c r="AR34" s="145"/>
      <c r="AS34" s="145"/>
      <c r="AT34" s="145"/>
      <c r="AU34" s="145"/>
      <c r="AV34" s="145"/>
      <c r="AW34" s="145"/>
      <c r="AX34" s="145"/>
      <c r="AY34" s="145"/>
      <c r="AZ34" s="145"/>
      <c r="BA34" s="145"/>
      <c r="BB34" s="145"/>
      <c r="BC34" s="145"/>
      <c r="BD34" s="145"/>
      <c r="BE34" s="145"/>
      <c r="BF34" s="145"/>
    </row>
    <row r="35" customHeight="1" spans="1:58">
      <c r="A35" s="117">
        <v>28</v>
      </c>
      <c r="B35" s="121"/>
      <c r="C35" s="122" t="s">
        <v>4009</v>
      </c>
      <c r="D35" s="123"/>
      <c r="E35" s="123"/>
      <c r="F35" s="123"/>
      <c r="G35" s="123"/>
      <c r="H35" s="123"/>
      <c r="I35" s="123"/>
      <c r="J35" s="123"/>
      <c r="K35" s="117"/>
      <c r="L35" s="117"/>
      <c r="M35" s="117"/>
      <c r="N35" s="117"/>
      <c r="O35" s="117"/>
      <c r="P35" s="117"/>
      <c r="Q35" s="117"/>
      <c r="R35" s="117"/>
      <c r="S35" s="117"/>
      <c r="T35" s="117"/>
      <c r="U35" s="117"/>
      <c r="V35" s="123"/>
      <c r="W35" s="123"/>
      <c r="X35" s="117"/>
      <c r="Y35" s="139"/>
      <c r="Z35" s="117"/>
      <c r="AA35" s="117"/>
      <c r="AB35" s="140"/>
      <c r="AC35" s="140">
        <v>146168</v>
      </c>
      <c r="AD35" s="136"/>
      <c r="AE35" s="137"/>
      <c r="AF35" s="138"/>
      <c r="AG35" s="137"/>
      <c r="AH35" s="134"/>
      <c r="AI35" s="143"/>
      <c r="AJ35" s="144"/>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row>
    <row r="36" customHeight="1" spans="1:58">
      <c r="A36" s="117">
        <v>29</v>
      </c>
      <c r="B36" s="121"/>
      <c r="C36" s="122" t="s">
        <v>4010</v>
      </c>
      <c r="D36" s="123"/>
      <c r="E36" s="123"/>
      <c r="F36" s="123"/>
      <c r="G36" s="123"/>
      <c r="H36" s="123"/>
      <c r="I36" s="123"/>
      <c r="J36" s="123"/>
      <c r="K36" s="117"/>
      <c r="L36" s="117"/>
      <c r="M36" s="117"/>
      <c r="N36" s="117"/>
      <c r="O36" s="117"/>
      <c r="P36" s="117"/>
      <c r="Q36" s="117"/>
      <c r="R36" s="117"/>
      <c r="S36" s="117"/>
      <c r="T36" s="117"/>
      <c r="U36" s="117"/>
      <c r="V36" s="123"/>
      <c r="W36" s="123"/>
      <c r="X36" s="117"/>
      <c r="Y36" s="139"/>
      <c r="Z36" s="117"/>
      <c r="AA36" s="117"/>
      <c r="AB36" s="140"/>
      <c r="AC36" s="140">
        <v>271124</v>
      </c>
      <c r="AD36" s="136"/>
      <c r="AE36" s="137"/>
      <c r="AF36" s="138"/>
      <c r="AG36" s="137"/>
      <c r="AH36" s="134"/>
      <c r="AI36" s="143"/>
      <c r="AJ36" s="144"/>
      <c r="AK36" s="145"/>
      <c r="AL36" s="145"/>
      <c r="AM36" s="145"/>
      <c r="AN36" s="145"/>
      <c r="AO36" s="145"/>
      <c r="AP36" s="145"/>
      <c r="AQ36" s="145"/>
      <c r="AR36" s="145"/>
      <c r="AS36" s="145"/>
      <c r="AT36" s="145"/>
      <c r="AU36" s="145"/>
      <c r="AV36" s="145"/>
      <c r="AW36" s="145"/>
      <c r="AX36" s="145"/>
      <c r="AY36" s="145"/>
      <c r="AZ36" s="145"/>
      <c r="BA36" s="145"/>
      <c r="BB36" s="145"/>
      <c r="BC36" s="145"/>
      <c r="BD36" s="145"/>
      <c r="BE36" s="145"/>
      <c r="BF36" s="145"/>
    </row>
    <row r="37" customHeight="1" spans="1:58">
      <c r="A37" s="117">
        <v>30</v>
      </c>
      <c r="B37" s="121"/>
      <c r="C37" s="122" t="s">
        <v>4011</v>
      </c>
      <c r="D37" s="123"/>
      <c r="E37" s="123"/>
      <c r="F37" s="123"/>
      <c r="G37" s="123"/>
      <c r="H37" s="123"/>
      <c r="I37" s="123"/>
      <c r="J37" s="123"/>
      <c r="K37" s="117"/>
      <c r="L37" s="117"/>
      <c r="M37" s="117"/>
      <c r="N37" s="117"/>
      <c r="O37" s="117"/>
      <c r="P37" s="117"/>
      <c r="Q37" s="117"/>
      <c r="R37" s="117"/>
      <c r="S37" s="117"/>
      <c r="T37" s="117"/>
      <c r="U37" s="117"/>
      <c r="V37" s="123"/>
      <c r="W37" s="123"/>
      <c r="X37" s="117"/>
      <c r="Y37" s="139"/>
      <c r="Z37" s="117"/>
      <c r="AA37" s="117"/>
      <c r="AB37" s="140"/>
      <c r="AC37" s="140">
        <v>16000</v>
      </c>
      <c r="AD37" s="136"/>
      <c r="AE37" s="137"/>
      <c r="AF37" s="138"/>
      <c r="AG37" s="137"/>
      <c r="AH37" s="134"/>
      <c r="AI37" s="143"/>
      <c r="AJ37" s="144"/>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row>
    <row r="38" customHeight="1" spans="1:58">
      <c r="A38" s="117">
        <v>31</v>
      </c>
      <c r="B38" s="121"/>
      <c r="C38" s="122" t="s">
        <v>4012</v>
      </c>
      <c r="D38" s="123"/>
      <c r="E38" s="123"/>
      <c r="F38" s="123"/>
      <c r="G38" s="123"/>
      <c r="H38" s="123"/>
      <c r="I38" s="123"/>
      <c r="J38" s="123"/>
      <c r="K38" s="117"/>
      <c r="L38" s="117"/>
      <c r="M38" s="117"/>
      <c r="N38" s="117"/>
      <c r="O38" s="117"/>
      <c r="P38" s="117"/>
      <c r="Q38" s="117"/>
      <c r="R38" s="117"/>
      <c r="S38" s="117"/>
      <c r="T38" s="117"/>
      <c r="U38" s="117"/>
      <c r="V38" s="123"/>
      <c r="W38" s="123"/>
      <c r="X38" s="117"/>
      <c r="Y38" s="139"/>
      <c r="Z38" s="117"/>
      <c r="AA38" s="117"/>
      <c r="AB38" s="140"/>
      <c r="AC38" s="140">
        <v>110700</v>
      </c>
      <c r="AD38" s="136"/>
      <c r="AE38" s="137"/>
      <c r="AF38" s="138"/>
      <c r="AG38" s="137"/>
      <c r="AH38" s="134"/>
      <c r="AI38" s="143"/>
      <c r="AJ38" s="144"/>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row>
    <row r="39" customHeight="1" spans="1:58">
      <c r="A39" s="117">
        <v>32</v>
      </c>
      <c r="B39" s="121"/>
      <c r="C39" s="122" t="s">
        <v>4013</v>
      </c>
      <c r="D39" s="123"/>
      <c r="E39" s="123"/>
      <c r="F39" s="123"/>
      <c r="G39" s="123"/>
      <c r="H39" s="123"/>
      <c r="I39" s="123"/>
      <c r="J39" s="123"/>
      <c r="K39" s="117"/>
      <c r="L39" s="117"/>
      <c r="M39" s="117"/>
      <c r="N39" s="117"/>
      <c r="O39" s="117"/>
      <c r="P39" s="117"/>
      <c r="Q39" s="117"/>
      <c r="R39" s="117"/>
      <c r="S39" s="117"/>
      <c r="T39" s="117"/>
      <c r="U39" s="117"/>
      <c r="V39" s="123"/>
      <c r="W39" s="123"/>
      <c r="X39" s="117"/>
      <c r="Y39" s="139"/>
      <c r="Z39" s="117"/>
      <c r="AA39" s="117"/>
      <c r="AB39" s="140"/>
      <c r="AC39" s="140">
        <v>442800</v>
      </c>
      <c r="AD39" s="136"/>
      <c r="AE39" s="137"/>
      <c r="AF39" s="138"/>
      <c r="AG39" s="137"/>
      <c r="AH39" s="134"/>
      <c r="AI39" s="143"/>
      <c r="AJ39" s="144"/>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row>
    <row r="40" customHeight="1" spans="1:58">
      <c r="A40" s="117">
        <v>33</v>
      </c>
      <c r="B40" s="121"/>
      <c r="C40" s="122" t="s">
        <v>4014</v>
      </c>
      <c r="D40" s="123"/>
      <c r="E40" s="123"/>
      <c r="F40" s="123"/>
      <c r="G40" s="123"/>
      <c r="H40" s="123"/>
      <c r="I40" s="123"/>
      <c r="J40" s="123"/>
      <c r="K40" s="117"/>
      <c r="L40" s="117"/>
      <c r="M40" s="117"/>
      <c r="N40" s="117"/>
      <c r="O40" s="117"/>
      <c r="P40" s="117"/>
      <c r="Q40" s="117"/>
      <c r="R40" s="117"/>
      <c r="S40" s="117"/>
      <c r="T40" s="117"/>
      <c r="U40" s="117"/>
      <c r="V40" s="123"/>
      <c r="W40" s="123"/>
      <c r="X40" s="117"/>
      <c r="Y40" s="139"/>
      <c r="Z40" s="117"/>
      <c r="AA40" s="117"/>
      <c r="AB40" s="140"/>
      <c r="AC40" s="140">
        <v>221400</v>
      </c>
      <c r="AD40" s="136"/>
      <c r="AE40" s="137"/>
      <c r="AF40" s="138"/>
      <c r="AG40" s="137"/>
      <c r="AH40" s="134"/>
      <c r="AI40" s="143"/>
      <c r="AJ40" s="144"/>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row>
    <row r="41" customHeight="1" spans="1:58">
      <c r="A41" s="117">
        <v>34</v>
      </c>
      <c r="B41" s="121"/>
      <c r="C41" s="122" t="s">
        <v>4015</v>
      </c>
      <c r="D41" s="123"/>
      <c r="E41" s="123"/>
      <c r="F41" s="123"/>
      <c r="G41" s="123"/>
      <c r="H41" s="123"/>
      <c r="I41" s="123"/>
      <c r="J41" s="123"/>
      <c r="K41" s="117"/>
      <c r="L41" s="117"/>
      <c r="M41" s="117"/>
      <c r="N41" s="117"/>
      <c r="O41" s="117"/>
      <c r="P41" s="117"/>
      <c r="Q41" s="117"/>
      <c r="R41" s="117"/>
      <c r="S41" s="117"/>
      <c r="T41" s="117"/>
      <c r="U41" s="117"/>
      <c r="V41" s="123"/>
      <c r="W41" s="123"/>
      <c r="X41" s="117"/>
      <c r="Y41" s="139"/>
      <c r="Z41" s="117"/>
      <c r="AA41" s="117"/>
      <c r="AB41" s="140"/>
      <c r="AC41" s="140">
        <v>154980</v>
      </c>
      <c r="AD41" s="136"/>
      <c r="AE41" s="137"/>
      <c r="AF41" s="138"/>
      <c r="AG41" s="137"/>
      <c r="AH41" s="134"/>
      <c r="AI41" s="143"/>
      <c r="AJ41" s="144"/>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row>
    <row r="42" customHeight="1" spans="1:58">
      <c r="A42" s="117">
        <v>35</v>
      </c>
      <c r="B42" s="121"/>
      <c r="C42" s="122" t="s">
        <v>4016</v>
      </c>
      <c r="D42" s="123"/>
      <c r="E42" s="123"/>
      <c r="F42" s="123"/>
      <c r="G42" s="123"/>
      <c r="H42" s="123"/>
      <c r="I42" s="123"/>
      <c r="J42" s="123"/>
      <c r="K42" s="117"/>
      <c r="L42" s="117"/>
      <c r="M42" s="117"/>
      <c r="N42" s="117"/>
      <c r="O42" s="117"/>
      <c r="P42" s="117"/>
      <c r="Q42" s="117"/>
      <c r="R42" s="117"/>
      <c r="S42" s="117"/>
      <c r="T42" s="117"/>
      <c r="U42" s="117"/>
      <c r="V42" s="123"/>
      <c r="W42" s="123"/>
      <c r="X42" s="117"/>
      <c r="Y42" s="139"/>
      <c r="Z42" s="117"/>
      <c r="AA42" s="117"/>
      <c r="AB42" s="140"/>
      <c r="AC42" s="140">
        <v>159899</v>
      </c>
      <c r="AD42" s="136"/>
      <c r="AE42" s="137"/>
      <c r="AF42" s="138"/>
      <c r="AG42" s="137"/>
      <c r="AH42" s="134"/>
      <c r="AI42" s="143"/>
      <c r="AJ42" s="144"/>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row>
    <row r="43" customHeight="1" spans="1:58">
      <c r="A43" s="117">
        <v>36</v>
      </c>
      <c r="B43" s="121"/>
      <c r="C43" s="122" t="s">
        <v>4017</v>
      </c>
      <c r="D43" s="123"/>
      <c r="E43" s="123"/>
      <c r="F43" s="123"/>
      <c r="G43" s="123"/>
      <c r="H43" s="123"/>
      <c r="I43" s="123"/>
      <c r="J43" s="123"/>
      <c r="K43" s="117"/>
      <c r="L43" s="117"/>
      <c r="M43" s="117"/>
      <c r="N43" s="117"/>
      <c r="O43" s="117"/>
      <c r="P43" s="117"/>
      <c r="Q43" s="117"/>
      <c r="R43" s="117"/>
      <c r="S43" s="117"/>
      <c r="T43" s="117"/>
      <c r="U43" s="117"/>
      <c r="V43" s="123"/>
      <c r="W43" s="123"/>
      <c r="X43" s="117"/>
      <c r="Y43" s="139"/>
      <c r="Z43" s="117"/>
      <c r="AA43" s="117"/>
      <c r="AB43" s="140"/>
      <c r="AC43" s="140">
        <v>453212.12</v>
      </c>
      <c r="AD43" s="136"/>
      <c r="AE43" s="137"/>
      <c r="AF43" s="138"/>
      <c r="AG43" s="137"/>
      <c r="AH43" s="134"/>
      <c r="AI43" s="143"/>
      <c r="AJ43" s="144"/>
      <c r="AK43" s="145"/>
      <c r="AL43" s="145"/>
      <c r="AM43" s="145"/>
      <c r="AN43" s="145"/>
      <c r="AO43" s="145"/>
      <c r="AP43" s="145"/>
      <c r="AQ43" s="145"/>
      <c r="AR43" s="145"/>
      <c r="AS43" s="145"/>
      <c r="AT43" s="145"/>
      <c r="AU43" s="145"/>
      <c r="AV43" s="145"/>
      <c r="AW43" s="145"/>
      <c r="AX43" s="145"/>
      <c r="AY43" s="145"/>
      <c r="AZ43" s="145"/>
      <c r="BA43" s="145"/>
      <c r="BB43" s="145"/>
      <c r="BC43" s="145"/>
      <c r="BD43" s="145"/>
      <c r="BE43" s="145"/>
      <c r="BF43" s="145"/>
    </row>
    <row r="44" customHeight="1" spans="1:58">
      <c r="A44" s="117">
        <v>37</v>
      </c>
      <c r="B44" s="121"/>
      <c r="C44" s="122" t="s">
        <v>4018</v>
      </c>
      <c r="D44" s="123"/>
      <c r="E44" s="123"/>
      <c r="F44" s="123"/>
      <c r="G44" s="123"/>
      <c r="H44" s="123"/>
      <c r="I44" s="123"/>
      <c r="J44" s="123"/>
      <c r="K44" s="117"/>
      <c r="L44" s="117"/>
      <c r="M44" s="117"/>
      <c r="N44" s="117"/>
      <c r="O44" s="117"/>
      <c r="P44" s="117"/>
      <c r="Q44" s="117"/>
      <c r="R44" s="117"/>
      <c r="S44" s="117"/>
      <c r="T44" s="117"/>
      <c r="U44" s="117"/>
      <c r="V44" s="123"/>
      <c r="W44" s="123"/>
      <c r="X44" s="117"/>
      <c r="Y44" s="139"/>
      <c r="Z44" s="117"/>
      <c r="AA44" s="117"/>
      <c r="AB44" s="140"/>
      <c r="AC44" s="140">
        <v>142427.47</v>
      </c>
      <c r="AD44" s="136"/>
      <c r="AE44" s="137"/>
      <c r="AF44" s="138"/>
      <c r="AG44" s="137"/>
      <c r="AH44" s="134"/>
      <c r="AI44" s="143"/>
      <c r="AJ44" s="144"/>
      <c r="AK44" s="145"/>
      <c r="AL44" s="145"/>
      <c r="AM44" s="145"/>
      <c r="AN44" s="145"/>
      <c r="AO44" s="145"/>
      <c r="AP44" s="145"/>
      <c r="AQ44" s="145"/>
      <c r="AR44" s="145"/>
      <c r="AS44" s="145"/>
      <c r="AT44" s="145"/>
      <c r="AU44" s="145"/>
      <c r="AV44" s="145"/>
      <c r="AW44" s="145"/>
      <c r="AX44" s="145"/>
      <c r="AY44" s="145"/>
      <c r="AZ44" s="145"/>
      <c r="BA44" s="145"/>
      <c r="BB44" s="145"/>
      <c r="BC44" s="145"/>
      <c r="BD44" s="145"/>
      <c r="BE44" s="145"/>
      <c r="BF44" s="145"/>
    </row>
    <row r="45" customHeight="1" spans="1:58">
      <c r="A45" s="117">
        <v>38</v>
      </c>
      <c r="B45" s="121"/>
      <c r="C45" s="122" t="s">
        <v>4019</v>
      </c>
      <c r="D45" s="123"/>
      <c r="E45" s="123"/>
      <c r="F45" s="123"/>
      <c r="G45" s="123"/>
      <c r="H45" s="123"/>
      <c r="I45" s="123"/>
      <c r="J45" s="123"/>
      <c r="K45" s="117"/>
      <c r="L45" s="117"/>
      <c r="M45" s="117"/>
      <c r="N45" s="117"/>
      <c r="O45" s="117"/>
      <c r="P45" s="117"/>
      <c r="Q45" s="117"/>
      <c r="R45" s="117"/>
      <c r="S45" s="117"/>
      <c r="T45" s="117"/>
      <c r="U45" s="117"/>
      <c r="V45" s="123"/>
      <c r="W45" s="123"/>
      <c r="X45" s="117"/>
      <c r="Y45" s="139"/>
      <c r="Z45" s="117"/>
      <c r="AA45" s="117"/>
      <c r="AB45" s="140"/>
      <c r="AC45" s="140">
        <v>970764</v>
      </c>
      <c r="AD45" s="136"/>
      <c r="AE45" s="137"/>
      <c r="AF45" s="138"/>
      <c r="AG45" s="137"/>
      <c r="AH45" s="134"/>
      <c r="AI45" s="143"/>
      <c r="AJ45" s="144"/>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row>
    <row r="46" customHeight="1" spans="1:58">
      <c r="A46" s="117">
        <v>39</v>
      </c>
      <c r="B46" s="121"/>
      <c r="C46" s="122" t="s">
        <v>4020</v>
      </c>
      <c r="D46" s="123"/>
      <c r="E46" s="123"/>
      <c r="F46" s="123"/>
      <c r="G46" s="123"/>
      <c r="H46" s="123"/>
      <c r="I46" s="123"/>
      <c r="J46" s="123"/>
      <c r="K46" s="117"/>
      <c r="L46" s="117"/>
      <c r="M46" s="117"/>
      <c r="N46" s="117"/>
      <c r="O46" s="117"/>
      <c r="P46" s="117"/>
      <c r="Q46" s="117"/>
      <c r="R46" s="117"/>
      <c r="S46" s="117"/>
      <c r="T46" s="117"/>
      <c r="U46" s="117"/>
      <c r="V46" s="123"/>
      <c r="W46" s="123"/>
      <c r="X46" s="117"/>
      <c r="Y46" s="139"/>
      <c r="Z46" s="117"/>
      <c r="AA46" s="117"/>
      <c r="AB46" s="140"/>
      <c r="AC46" s="140">
        <v>2167510</v>
      </c>
      <c r="AD46" s="136"/>
      <c r="AE46" s="137"/>
      <c r="AF46" s="138"/>
      <c r="AG46" s="137"/>
      <c r="AH46" s="134"/>
      <c r="AI46" s="143"/>
      <c r="AJ46" s="144"/>
      <c r="AK46" s="145"/>
      <c r="AL46" s="145"/>
      <c r="AM46" s="145"/>
      <c r="AN46" s="145"/>
      <c r="AO46" s="145"/>
      <c r="AP46" s="145"/>
      <c r="AQ46" s="145"/>
      <c r="AR46" s="145"/>
      <c r="AS46" s="145"/>
      <c r="AT46" s="145"/>
      <c r="AU46" s="145"/>
      <c r="AV46" s="145"/>
      <c r="AW46" s="145"/>
      <c r="AX46" s="145"/>
      <c r="AY46" s="145"/>
      <c r="AZ46" s="145"/>
      <c r="BA46" s="145"/>
      <c r="BB46" s="145"/>
      <c r="BC46" s="145"/>
      <c r="BD46" s="145"/>
      <c r="BE46" s="145"/>
      <c r="BF46" s="145"/>
    </row>
    <row r="47" customHeight="1" spans="1:58">
      <c r="A47" s="117">
        <v>40</v>
      </c>
      <c r="B47" s="121"/>
      <c r="C47" s="122" t="s">
        <v>4021</v>
      </c>
      <c r="D47" s="123"/>
      <c r="E47" s="123"/>
      <c r="F47" s="123"/>
      <c r="G47" s="123"/>
      <c r="H47" s="123"/>
      <c r="I47" s="123"/>
      <c r="J47" s="123"/>
      <c r="K47" s="117"/>
      <c r="L47" s="117"/>
      <c r="M47" s="117"/>
      <c r="N47" s="117"/>
      <c r="O47" s="117"/>
      <c r="P47" s="117"/>
      <c r="Q47" s="117"/>
      <c r="R47" s="117"/>
      <c r="S47" s="117"/>
      <c r="T47" s="117"/>
      <c r="U47" s="117"/>
      <c r="V47" s="123"/>
      <c r="W47" s="123"/>
      <c r="X47" s="117"/>
      <c r="Y47" s="139"/>
      <c r="Z47" s="117"/>
      <c r="AA47" s="117"/>
      <c r="AB47" s="140"/>
      <c r="AC47" s="140">
        <v>912191.12</v>
      </c>
      <c r="AD47" s="136"/>
      <c r="AE47" s="137"/>
      <c r="AF47" s="138"/>
      <c r="AG47" s="137"/>
      <c r="AH47" s="134"/>
      <c r="AI47" s="143"/>
      <c r="AJ47" s="144"/>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row>
    <row r="48" customHeight="1" spans="1:58">
      <c r="A48" s="117">
        <v>41</v>
      </c>
      <c r="B48" s="121"/>
      <c r="C48" s="122" t="s">
        <v>4022</v>
      </c>
      <c r="D48" s="123"/>
      <c r="E48" s="123"/>
      <c r="F48" s="123"/>
      <c r="G48" s="123"/>
      <c r="H48" s="123"/>
      <c r="I48" s="123"/>
      <c r="J48" s="123"/>
      <c r="K48" s="117"/>
      <c r="L48" s="117"/>
      <c r="M48" s="117"/>
      <c r="N48" s="117"/>
      <c r="O48" s="117"/>
      <c r="P48" s="117"/>
      <c r="Q48" s="117"/>
      <c r="R48" s="117"/>
      <c r="S48" s="117"/>
      <c r="T48" s="117"/>
      <c r="U48" s="117"/>
      <c r="V48" s="123"/>
      <c r="W48" s="123"/>
      <c r="X48" s="117"/>
      <c r="Y48" s="139"/>
      <c r="Z48" s="117"/>
      <c r="AA48" s="117"/>
      <c r="AB48" s="140"/>
      <c r="AC48" s="140">
        <v>161851.86</v>
      </c>
      <c r="AD48" s="136"/>
      <c r="AE48" s="137"/>
      <c r="AF48" s="138"/>
      <c r="AG48" s="137"/>
      <c r="AH48" s="134"/>
      <c r="AI48" s="143"/>
      <c r="AJ48" s="144"/>
      <c r="AK48" s="145"/>
      <c r="AL48" s="145"/>
      <c r="AM48" s="145"/>
      <c r="AN48" s="145"/>
      <c r="AO48" s="145"/>
      <c r="AP48" s="145"/>
      <c r="AQ48" s="145"/>
      <c r="AR48" s="145"/>
      <c r="AS48" s="145"/>
      <c r="AT48" s="145"/>
      <c r="AU48" s="145"/>
      <c r="AV48" s="145"/>
      <c r="AW48" s="145"/>
      <c r="AX48" s="145"/>
      <c r="AY48" s="145"/>
      <c r="AZ48" s="145"/>
      <c r="BA48" s="145"/>
      <c r="BB48" s="145"/>
      <c r="BC48" s="145"/>
      <c r="BD48" s="145"/>
      <c r="BE48" s="145"/>
      <c r="BF48" s="145"/>
    </row>
    <row r="49" customHeight="1" spans="1:58">
      <c r="A49" s="117">
        <v>42</v>
      </c>
      <c r="B49" s="121"/>
      <c r="C49" s="122" t="s">
        <v>4023</v>
      </c>
      <c r="D49" s="123"/>
      <c r="E49" s="123"/>
      <c r="F49" s="123"/>
      <c r="G49" s="123"/>
      <c r="H49" s="123"/>
      <c r="I49" s="123"/>
      <c r="J49" s="123"/>
      <c r="K49" s="117"/>
      <c r="L49" s="117"/>
      <c r="M49" s="117"/>
      <c r="N49" s="117"/>
      <c r="O49" s="117"/>
      <c r="P49" s="117"/>
      <c r="Q49" s="117"/>
      <c r="R49" s="117"/>
      <c r="S49" s="117"/>
      <c r="T49" s="117"/>
      <c r="U49" s="117"/>
      <c r="V49" s="123"/>
      <c r="W49" s="123"/>
      <c r="X49" s="117"/>
      <c r="Y49" s="139"/>
      <c r="Z49" s="117"/>
      <c r="AA49" s="117"/>
      <c r="AB49" s="140"/>
      <c r="AC49" s="140">
        <v>1391925.98</v>
      </c>
      <c r="AD49" s="136"/>
      <c r="AE49" s="137"/>
      <c r="AF49" s="138"/>
      <c r="AG49" s="137"/>
      <c r="AH49" s="134"/>
      <c r="AI49" s="143"/>
      <c r="AJ49" s="144"/>
      <c r="AK49" s="145"/>
      <c r="AL49" s="145"/>
      <c r="AM49" s="145"/>
      <c r="AN49" s="145"/>
      <c r="AO49" s="145"/>
      <c r="AP49" s="145"/>
      <c r="AQ49" s="145"/>
      <c r="AR49" s="145"/>
      <c r="AS49" s="145"/>
      <c r="AT49" s="145"/>
      <c r="AU49" s="145"/>
      <c r="AV49" s="145"/>
      <c r="AW49" s="145"/>
      <c r="AX49" s="145"/>
      <c r="AY49" s="145"/>
      <c r="AZ49" s="145"/>
      <c r="BA49" s="145"/>
      <c r="BB49" s="145"/>
      <c r="BC49" s="145"/>
      <c r="BD49" s="145"/>
      <c r="BE49" s="145"/>
      <c r="BF49" s="145"/>
    </row>
    <row r="50" customHeight="1" spans="1:58">
      <c r="A50" s="117">
        <v>43</v>
      </c>
      <c r="B50" s="121"/>
      <c r="C50" s="122" t="s">
        <v>4024</v>
      </c>
      <c r="D50" s="123"/>
      <c r="E50" s="123"/>
      <c r="F50" s="123"/>
      <c r="G50" s="123"/>
      <c r="H50" s="123"/>
      <c r="I50" s="123"/>
      <c r="J50" s="123"/>
      <c r="K50" s="117"/>
      <c r="L50" s="117"/>
      <c r="M50" s="117"/>
      <c r="N50" s="117"/>
      <c r="O50" s="117"/>
      <c r="P50" s="117"/>
      <c r="Q50" s="117"/>
      <c r="R50" s="117"/>
      <c r="S50" s="117"/>
      <c r="T50" s="117"/>
      <c r="U50" s="117"/>
      <c r="V50" s="123"/>
      <c r="W50" s="123"/>
      <c r="X50" s="117"/>
      <c r="Y50" s="139"/>
      <c r="Z50" s="117"/>
      <c r="AA50" s="117"/>
      <c r="AB50" s="140"/>
      <c r="AC50" s="140">
        <v>301266</v>
      </c>
      <c r="AD50" s="136"/>
      <c r="AE50" s="137"/>
      <c r="AF50" s="138"/>
      <c r="AG50" s="137"/>
      <c r="AH50" s="134"/>
      <c r="AI50" s="143"/>
      <c r="AJ50" s="144"/>
      <c r="AK50" s="145"/>
      <c r="AL50" s="145"/>
      <c r="AM50" s="145"/>
      <c r="AN50" s="145"/>
      <c r="AO50" s="145"/>
      <c r="AP50" s="145"/>
      <c r="AQ50" s="145"/>
      <c r="AR50" s="145"/>
      <c r="AS50" s="145"/>
      <c r="AT50" s="145"/>
      <c r="AU50" s="145"/>
      <c r="AV50" s="145"/>
      <c r="AW50" s="145"/>
      <c r="AX50" s="145"/>
      <c r="AY50" s="145"/>
      <c r="AZ50" s="145"/>
      <c r="BA50" s="145"/>
      <c r="BB50" s="145"/>
      <c r="BC50" s="145"/>
      <c r="BD50" s="145"/>
      <c r="BE50" s="145"/>
      <c r="BF50" s="145"/>
    </row>
    <row r="51" customHeight="1" spans="1:58">
      <c r="A51" s="117">
        <v>44</v>
      </c>
      <c r="B51" s="121"/>
      <c r="C51" s="122" t="s">
        <v>4025</v>
      </c>
      <c r="D51" s="123"/>
      <c r="E51" s="123"/>
      <c r="F51" s="123"/>
      <c r="G51" s="123"/>
      <c r="H51" s="123"/>
      <c r="I51" s="123"/>
      <c r="J51" s="123"/>
      <c r="K51" s="117"/>
      <c r="L51" s="117"/>
      <c r="M51" s="117"/>
      <c r="N51" s="117"/>
      <c r="O51" s="117"/>
      <c r="P51" s="117"/>
      <c r="Q51" s="117"/>
      <c r="R51" s="117"/>
      <c r="S51" s="117"/>
      <c r="T51" s="117"/>
      <c r="U51" s="117"/>
      <c r="V51" s="123"/>
      <c r="W51" s="123"/>
      <c r="X51" s="117"/>
      <c r="Y51" s="139"/>
      <c r="Z51" s="117"/>
      <c r="AA51" s="117"/>
      <c r="AB51" s="140"/>
      <c r="AC51" s="140">
        <v>387342</v>
      </c>
      <c r="AD51" s="136"/>
      <c r="AE51" s="137"/>
      <c r="AF51" s="138"/>
      <c r="AG51" s="137"/>
      <c r="AH51" s="134"/>
      <c r="AI51" s="143"/>
      <c r="AJ51" s="144"/>
      <c r="AK51" s="145"/>
      <c r="AL51" s="145"/>
      <c r="AM51" s="145"/>
      <c r="AN51" s="145"/>
      <c r="AO51" s="145"/>
      <c r="AP51" s="145"/>
      <c r="AQ51" s="145"/>
      <c r="AR51" s="145"/>
      <c r="AS51" s="145"/>
      <c r="AT51" s="145"/>
      <c r="AU51" s="145"/>
      <c r="AV51" s="145"/>
      <c r="AW51" s="145"/>
      <c r="AX51" s="145"/>
      <c r="AY51" s="145"/>
      <c r="AZ51" s="145"/>
      <c r="BA51" s="145"/>
      <c r="BB51" s="145"/>
      <c r="BC51" s="145"/>
      <c r="BD51" s="145"/>
      <c r="BE51" s="145"/>
      <c r="BF51" s="145"/>
    </row>
    <row r="52" customHeight="1" spans="1:58">
      <c r="A52" s="117">
        <v>45</v>
      </c>
      <c r="B52" s="121"/>
      <c r="C52" s="122" t="s">
        <v>4026</v>
      </c>
      <c r="D52" s="123"/>
      <c r="E52" s="123"/>
      <c r="F52" s="123"/>
      <c r="G52" s="123"/>
      <c r="H52" s="123"/>
      <c r="I52" s="123"/>
      <c r="J52" s="123"/>
      <c r="K52" s="117"/>
      <c r="L52" s="117"/>
      <c r="M52" s="117"/>
      <c r="N52" s="117"/>
      <c r="O52" s="117"/>
      <c r="P52" s="117"/>
      <c r="Q52" s="117"/>
      <c r="R52" s="117"/>
      <c r="S52" s="117"/>
      <c r="T52" s="117"/>
      <c r="U52" s="117"/>
      <c r="V52" s="123"/>
      <c r="W52" s="123"/>
      <c r="X52" s="117"/>
      <c r="Y52" s="139"/>
      <c r="Z52" s="117"/>
      <c r="AA52" s="117"/>
      <c r="AB52" s="140"/>
      <c r="AC52" s="140">
        <v>954738</v>
      </c>
      <c r="AD52" s="136"/>
      <c r="AE52" s="137"/>
      <c r="AF52" s="138"/>
      <c r="AG52" s="137"/>
      <c r="AH52" s="134"/>
      <c r="AI52" s="143"/>
      <c r="AJ52" s="144"/>
      <c r="AK52" s="145"/>
      <c r="AL52" s="145"/>
      <c r="AM52" s="145"/>
      <c r="AN52" s="145"/>
      <c r="AO52" s="145"/>
      <c r="AP52" s="145"/>
      <c r="AQ52" s="145"/>
      <c r="AR52" s="145"/>
      <c r="AS52" s="145"/>
      <c r="AT52" s="145"/>
      <c r="AU52" s="145"/>
      <c r="AV52" s="145"/>
      <c r="AW52" s="145"/>
      <c r="AX52" s="145"/>
      <c r="AY52" s="145"/>
      <c r="AZ52" s="145"/>
      <c r="BA52" s="145"/>
      <c r="BB52" s="145"/>
      <c r="BC52" s="145"/>
      <c r="BD52" s="145"/>
      <c r="BE52" s="145"/>
      <c r="BF52" s="145"/>
    </row>
    <row r="53" customHeight="1" spans="1:58">
      <c r="A53" s="117">
        <v>46</v>
      </c>
      <c r="B53" s="121"/>
      <c r="C53" s="122" t="s">
        <v>4027</v>
      </c>
      <c r="D53" s="123"/>
      <c r="E53" s="123"/>
      <c r="F53" s="123"/>
      <c r="G53" s="123"/>
      <c r="H53" s="123"/>
      <c r="I53" s="123"/>
      <c r="J53" s="123"/>
      <c r="K53" s="117"/>
      <c r="L53" s="117"/>
      <c r="M53" s="117"/>
      <c r="N53" s="117"/>
      <c r="O53" s="117"/>
      <c r="P53" s="117"/>
      <c r="Q53" s="117"/>
      <c r="R53" s="117"/>
      <c r="S53" s="117"/>
      <c r="T53" s="117"/>
      <c r="U53" s="117"/>
      <c r="V53" s="123"/>
      <c r="W53" s="123"/>
      <c r="X53" s="117"/>
      <c r="Y53" s="139"/>
      <c r="Z53" s="117"/>
      <c r="AA53" s="117"/>
      <c r="AB53" s="140"/>
      <c r="AC53" s="140">
        <v>258228</v>
      </c>
      <c r="AD53" s="136"/>
      <c r="AE53" s="137"/>
      <c r="AF53" s="138"/>
      <c r="AG53" s="137"/>
      <c r="AH53" s="134"/>
      <c r="AI53" s="143"/>
      <c r="AJ53" s="144"/>
      <c r="AK53" s="145"/>
      <c r="AL53" s="145"/>
      <c r="AM53" s="145"/>
      <c r="AN53" s="145"/>
      <c r="AO53" s="145"/>
      <c r="AP53" s="145"/>
      <c r="AQ53" s="145"/>
      <c r="AR53" s="145"/>
      <c r="AS53" s="145"/>
      <c r="AT53" s="145"/>
      <c r="AU53" s="145"/>
      <c r="AV53" s="145"/>
      <c r="AW53" s="145"/>
      <c r="AX53" s="145"/>
      <c r="AY53" s="145"/>
      <c r="AZ53" s="145"/>
      <c r="BA53" s="145"/>
      <c r="BB53" s="145"/>
      <c r="BC53" s="145"/>
      <c r="BD53" s="145"/>
      <c r="BE53" s="145"/>
      <c r="BF53" s="145"/>
    </row>
    <row r="54" customHeight="1" spans="1:58">
      <c r="A54" s="117">
        <v>47</v>
      </c>
      <c r="B54" s="121"/>
      <c r="C54" s="122" t="s">
        <v>4028</v>
      </c>
      <c r="D54" s="123"/>
      <c r="E54" s="123"/>
      <c r="F54" s="123"/>
      <c r="G54" s="123"/>
      <c r="H54" s="123"/>
      <c r="I54" s="123"/>
      <c r="J54" s="123"/>
      <c r="K54" s="117"/>
      <c r="L54" s="117"/>
      <c r="M54" s="117"/>
      <c r="N54" s="117"/>
      <c r="O54" s="117"/>
      <c r="P54" s="117"/>
      <c r="Q54" s="117"/>
      <c r="R54" s="117"/>
      <c r="S54" s="117"/>
      <c r="T54" s="117"/>
      <c r="U54" s="117"/>
      <c r="V54" s="123"/>
      <c r="W54" s="123"/>
      <c r="X54" s="117"/>
      <c r="Y54" s="139"/>
      <c r="Z54" s="117"/>
      <c r="AA54" s="117"/>
      <c r="AB54" s="140"/>
      <c r="AC54" s="140">
        <v>215190</v>
      </c>
      <c r="AD54" s="136"/>
      <c r="AE54" s="137"/>
      <c r="AF54" s="138"/>
      <c r="AG54" s="137"/>
      <c r="AH54" s="134"/>
      <c r="AI54" s="143"/>
      <c r="AJ54" s="144"/>
      <c r="AK54" s="145"/>
      <c r="AL54" s="145"/>
      <c r="AM54" s="145"/>
      <c r="AN54" s="145"/>
      <c r="AO54" s="145"/>
      <c r="AP54" s="145"/>
      <c r="AQ54" s="145"/>
      <c r="AR54" s="145"/>
      <c r="AS54" s="145"/>
      <c r="AT54" s="145"/>
      <c r="AU54" s="145"/>
      <c r="AV54" s="145"/>
      <c r="AW54" s="145"/>
      <c r="AX54" s="145"/>
      <c r="AY54" s="145"/>
      <c r="AZ54" s="145"/>
      <c r="BA54" s="145"/>
      <c r="BB54" s="145"/>
      <c r="BC54" s="145"/>
      <c r="BD54" s="145"/>
      <c r="BE54" s="145"/>
      <c r="BF54" s="145"/>
    </row>
    <row r="55" customHeight="1" spans="1:58">
      <c r="A55" s="117">
        <v>48</v>
      </c>
      <c r="B55" s="121"/>
      <c r="C55" s="122" t="s">
        <v>4029</v>
      </c>
      <c r="D55" s="123"/>
      <c r="E55" s="123"/>
      <c r="F55" s="123"/>
      <c r="G55" s="123"/>
      <c r="H55" s="123"/>
      <c r="I55" s="123"/>
      <c r="J55" s="123"/>
      <c r="K55" s="117"/>
      <c r="L55" s="117"/>
      <c r="M55" s="117"/>
      <c r="N55" s="117"/>
      <c r="O55" s="117"/>
      <c r="P55" s="117"/>
      <c r="Q55" s="117"/>
      <c r="R55" s="117"/>
      <c r="S55" s="117"/>
      <c r="T55" s="117"/>
      <c r="U55" s="117"/>
      <c r="V55" s="123"/>
      <c r="W55" s="123"/>
      <c r="X55" s="117"/>
      <c r="Y55" s="139"/>
      <c r="Z55" s="117"/>
      <c r="AA55" s="117"/>
      <c r="AB55" s="140"/>
      <c r="AC55" s="140">
        <v>930648.18</v>
      </c>
      <c r="AD55" s="136"/>
      <c r="AE55" s="137"/>
      <c r="AF55" s="138"/>
      <c r="AG55" s="137"/>
      <c r="AH55" s="134"/>
      <c r="AI55" s="143"/>
      <c r="AJ55" s="144"/>
      <c r="AK55" s="145"/>
      <c r="AL55" s="145"/>
      <c r="AM55" s="145"/>
      <c r="AN55" s="145"/>
      <c r="AO55" s="145"/>
      <c r="AP55" s="145"/>
      <c r="AQ55" s="145"/>
      <c r="AR55" s="145"/>
      <c r="AS55" s="145"/>
      <c r="AT55" s="145"/>
      <c r="AU55" s="145"/>
      <c r="AV55" s="145"/>
      <c r="AW55" s="145"/>
      <c r="AX55" s="145"/>
      <c r="AY55" s="145"/>
      <c r="AZ55" s="145"/>
      <c r="BA55" s="145"/>
      <c r="BB55" s="145"/>
      <c r="BC55" s="145"/>
      <c r="BD55" s="145"/>
      <c r="BE55" s="145"/>
      <c r="BF55" s="145"/>
    </row>
    <row r="56" customHeight="1" spans="1:58">
      <c r="A56" s="117">
        <v>49</v>
      </c>
      <c r="B56" s="121"/>
      <c r="C56" s="122" t="s">
        <v>4030</v>
      </c>
      <c r="D56" s="123"/>
      <c r="E56" s="123"/>
      <c r="F56" s="123"/>
      <c r="G56" s="123"/>
      <c r="H56" s="123"/>
      <c r="I56" s="123"/>
      <c r="J56" s="123"/>
      <c r="K56" s="117"/>
      <c r="L56" s="117"/>
      <c r="M56" s="117"/>
      <c r="N56" s="117"/>
      <c r="O56" s="117"/>
      <c r="P56" s="117"/>
      <c r="Q56" s="117"/>
      <c r="R56" s="117"/>
      <c r="S56" s="117"/>
      <c r="T56" s="117"/>
      <c r="U56" s="117"/>
      <c r="V56" s="123"/>
      <c r="W56" s="123"/>
      <c r="X56" s="117"/>
      <c r="Y56" s="139"/>
      <c r="Z56" s="117"/>
      <c r="AA56" s="117"/>
      <c r="AB56" s="140"/>
      <c r="AC56" s="140">
        <v>906192</v>
      </c>
      <c r="AD56" s="136"/>
      <c r="AE56" s="137"/>
      <c r="AF56" s="138"/>
      <c r="AG56" s="137"/>
      <c r="AH56" s="134"/>
      <c r="AI56" s="143"/>
      <c r="AJ56" s="144"/>
      <c r="AK56" s="145"/>
      <c r="AL56" s="145"/>
      <c r="AM56" s="145"/>
      <c r="AN56" s="145"/>
      <c r="AO56" s="145"/>
      <c r="AP56" s="145"/>
      <c r="AQ56" s="145"/>
      <c r="AR56" s="145"/>
      <c r="AS56" s="145"/>
      <c r="AT56" s="145"/>
      <c r="AU56" s="145"/>
      <c r="AV56" s="145"/>
      <c r="AW56" s="145"/>
      <c r="AX56" s="145"/>
      <c r="AY56" s="145"/>
      <c r="AZ56" s="145"/>
      <c r="BA56" s="145"/>
      <c r="BB56" s="145"/>
      <c r="BC56" s="145"/>
      <c r="BD56" s="145"/>
      <c r="BE56" s="145"/>
      <c r="BF56" s="145"/>
    </row>
    <row r="57" customHeight="1" spans="1:58">
      <c r="A57" s="117">
        <v>50</v>
      </c>
      <c r="B57" s="121"/>
      <c r="C57" s="122" t="s">
        <v>4031</v>
      </c>
      <c r="D57" s="123"/>
      <c r="E57" s="123"/>
      <c r="F57" s="123"/>
      <c r="G57" s="123"/>
      <c r="H57" s="123"/>
      <c r="I57" s="123"/>
      <c r="J57" s="123"/>
      <c r="K57" s="117"/>
      <c r="L57" s="117"/>
      <c r="M57" s="117"/>
      <c r="N57" s="117"/>
      <c r="O57" s="117"/>
      <c r="P57" s="117"/>
      <c r="Q57" s="117"/>
      <c r="R57" s="117"/>
      <c r="S57" s="117"/>
      <c r="T57" s="117"/>
      <c r="U57" s="117"/>
      <c r="V57" s="123"/>
      <c r="W57" s="123"/>
      <c r="X57" s="117"/>
      <c r="Y57" s="139"/>
      <c r="Z57" s="117"/>
      <c r="AA57" s="117"/>
      <c r="AB57" s="140"/>
      <c r="AC57" s="140">
        <v>809259.29</v>
      </c>
      <c r="AD57" s="136"/>
      <c r="AE57" s="137"/>
      <c r="AF57" s="138"/>
      <c r="AG57" s="137"/>
      <c r="AH57" s="134"/>
      <c r="AI57" s="143"/>
      <c r="AJ57" s="144"/>
      <c r="AK57" s="145"/>
      <c r="AL57" s="145"/>
      <c r="AM57" s="145"/>
      <c r="AN57" s="145"/>
      <c r="AO57" s="145"/>
      <c r="AP57" s="145"/>
      <c r="AQ57" s="145"/>
      <c r="AR57" s="145"/>
      <c r="AS57" s="145"/>
      <c r="AT57" s="145"/>
      <c r="AU57" s="145"/>
      <c r="AV57" s="145"/>
      <c r="AW57" s="145"/>
      <c r="AX57" s="145"/>
      <c r="AY57" s="145"/>
      <c r="AZ57" s="145"/>
      <c r="BA57" s="145"/>
      <c r="BB57" s="145"/>
      <c r="BC57" s="145"/>
      <c r="BD57" s="145"/>
      <c r="BE57" s="145"/>
      <c r="BF57" s="145"/>
    </row>
    <row r="58" customHeight="1" spans="1:58">
      <c r="A58" s="117">
        <v>51</v>
      </c>
      <c r="B58" s="121"/>
      <c r="C58" s="122" t="s">
        <v>4032</v>
      </c>
      <c r="D58" s="123"/>
      <c r="E58" s="123"/>
      <c r="F58" s="123"/>
      <c r="G58" s="123"/>
      <c r="H58" s="123"/>
      <c r="I58" s="123"/>
      <c r="J58" s="123"/>
      <c r="K58" s="117"/>
      <c r="L58" s="117"/>
      <c r="M58" s="117"/>
      <c r="N58" s="117"/>
      <c r="O58" s="117"/>
      <c r="P58" s="117"/>
      <c r="Q58" s="117"/>
      <c r="R58" s="117"/>
      <c r="S58" s="117"/>
      <c r="T58" s="117"/>
      <c r="U58" s="117"/>
      <c r="V58" s="123"/>
      <c r="W58" s="123"/>
      <c r="X58" s="117"/>
      <c r="Y58" s="139"/>
      <c r="Z58" s="117"/>
      <c r="AA58" s="117"/>
      <c r="AB58" s="140"/>
      <c r="AC58" s="140">
        <v>485555.57</v>
      </c>
      <c r="AD58" s="136"/>
      <c r="AE58" s="137"/>
      <c r="AF58" s="138"/>
      <c r="AG58" s="137"/>
      <c r="AH58" s="134"/>
      <c r="AI58" s="143"/>
      <c r="AJ58" s="144"/>
      <c r="AK58" s="145"/>
      <c r="AL58" s="145"/>
      <c r="AM58" s="145"/>
      <c r="AN58" s="145"/>
      <c r="AO58" s="145"/>
      <c r="AP58" s="145"/>
      <c r="AQ58" s="145"/>
      <c r="AR58" s="145"/>
      <c r="AS58" s="145"/>
      <c r="AT58" s="145"/>
      <c r="AU58" s="145"/>
      <c r="AV58" s="145"/>
      <c r="AW58" s="145"/>
      <c r="AX58" s="145"/>
      <c r="AY58" s="145"/>
      <c r="AZ58" s="145"/>
      <c r="BA58" s="145"/>
      <c r="BB58" s="145"/>
      <c r="BC58" s="145"/>
      <c r="BD58" s="145"/>
      <c r="BE58" s="145"/>
      <c r="BF58" s="145"/>
    </row>
    <row r="59" customHeight="1" spans="1:58">
      <c r="A59" s="117">
        <v>52</v>
      </c>
      <c r="B59" s="121"/>
      <c r="C59" s="122" t="s">
        <v>4033</v>
      </c>
      <c r="D59" s="123"/>
      <c r="E59" s="123"/>
      <c r="F59" s="123"/>
      <c r="G59" s="123"/>
      <c r="H59" s="123"/>
      <c r="I59" s="123"/>
      <c r="J59" s="123"/>
      <c r="K59" s="117"/>
      <c r="L59" s="117"/>
      <c r="M59" s="117"/>
      <c r="N59" s="117"/>
      <c r="O59" s="117"/>
      <c r="P59" s="117"/>
      <c r="Q59" s="117"/>
      <c r="R59" s="117"/>
      <c r="S59" s="117"/>
      <c r="T59" s="117"/>
      <c r="U59" s="117"/>
      <c r="V59" s="123"/>
      <c r="W59" s="123"/>
      <c r="X59" s="117"/>
      <c r="Y59" s="139"/>
      <c r="Z59" s="117"/>
      <c r="AA59" s="117"/>
      <c r="AB59" s="140"/>
      <c r="AC59" s="140">
        <v>178037.04</v>
      </c>
      <c r="AD59" s="136"/>
      <c r="AE59" s="137"/>
      <c r="AF59" s="138"/>
      <c r="AG59" s="137"/>
      <c r="AH59" s="134"/>
      <c r="AI59" s="143"/>
      <c r="AJ59" s="144"/>
      <c r="AK59" s="145"/>
      <c r="AL59" s="145"/>
      <c r="AM59" s="145"/>
      <c r="AN59" s="145"/>
      <c r="AO59" s="145"/>
      <c r="AP59" s="145"/>
      <c r="AQ59" s="145"/>
      <c r="AR59" s="145"/>
      <c r="AS59" s="145"/>
      <c r="AT59" s="145"/>
      <c r="AU59" s="145"/>
      <c r="AV59" s="145"/>
      <c r="AW59" s="145"/>
      <c r="AX59" s="145"/>
      <c r="AY59" s="145"/>
      <c r="AZ59" s="145"/>
      <c r="BA59" s="145"/>
      <c r="BB59" s="145"/>
      <c r="BC59" s="145"/>
      <c r="BD59" s="145"/>
      <c r="BE59" s="145"/>
      <c r="BF59" s="145"/>
    </row>
    <row r="60" customHeight="1" spans="1:58">
      <c r="A60" s="117">
        <v>53</v>
      </c>
      <c r="B60" s="121"/>
      <c r="C60" s="122" t="s">
        <v>4034</v>
      </c>
      <c r="D60" s="123"/>
      <c r="E60" s="123"/>
      <c r="F60" s="123"/>
      <c r="G60" s="123"/>
      <c r="H60" s="123"/>
      <c r="I60" s="123"/>
      <c r="J60" s="123"/>
      <c r="K60" s="117"/>
      <c r="L60" s="117"/>
      <c r="M60" s="117"/>
      <c r="N60" s="117"/>
      <c r="O60" s="117"/>
      <c r="P60" s="117"/>
      <c r="Q60" s="117"/>
      <c r="R60" s="117"/>
      <c r="S60" s="117"/>
      <c r="T60" s="117"/>
      <c r="U60" s="117"/>
      <c r="V60" s="123"/>
      <c r="W60" s="123"/>
      <c r="X60" s="117"/>
      <c r="Y60" s="139"/>
      <c r="Z60" s="117"/>
      <c r="AA60" s="117"/>
      <c r="AB60" s="140"/>
      <c r="AC60" s="140">
        <v>194222.23</v>
      </c>
      <c r="AD60" s="136"/>
      <c r="AE60" s="137"/>
      <c r="AF60" s="138"/>
      <c r="AG60" s="137"/>
      <c r="AH60" s="134"/>
      <c r="AI60" s="143"/>
      <c r="AJ60" s="144"/>
      <c r="AK60" s="145"/>
      <c r="AL60" s="145"/>
      <c r="AM60" s="145"/>
      <c r="AN60" s="145"/>
      <c r="AO60" s="145"/>
      <c r="AP60" s="145"/>
      <c r="AQ60" s="145"/>
      <c r="AR60" s="145"/>
      <c r="AS60" s="145"/>
      <c r="AT60" s="145"/>
      <c r="AU60" s="145"/>
      <c r="AV60" s="145"/>
      <c r="AW60" s="145"/>
      <c r="AX60" s="145"/>
      <c r="AY60" s="145"/>
      <c r="AZ60" s="145"/>
      <c r="BA60" s="145"/>
      <c r="BB60" s="145"/>
      <c r="BC60" s="145"/>
      <c r="BD60" s="145"/>
      <c r="BE60" s="145"/>
      <c r="BF60" s="145"/>
    </row>
    <row r="61" customHeight="1" spans="1:58">
      <c r="A61" s="117">
        <v>54</v>
      </c>
      <c r="B61" s="121"/>
      <c r="C61" s="122" t="s">
        <v>4035</v>
      </c>
      <c r="D61" s="123"/>
      <c r="E61" s="123"/>
      <c r="F61" s="123"/>
      <c r="G61" s="123"/>
      <c r="H61" s="123"/>
      <c r="I61" s="123"/>
      <c r="J61" s="123"/>
      <c r="K61" s="117"/>
      <c r="L61" s="117"/>
      <c r="M61" s="117"/>
      <c r="N61" s="117"/>
      <c r="O61" s="117"/>
      <c r="P61" s="117"/>
      <c r="Q61" s="117"/>
      <c r="R61" s="117"/>
      <c r="S61" s="117"/>
      <c r="T61" s="117"/>
      <c r="U61" s="117"/>
      <c r="V61" s="123"/>
      <c r="W61" s="123"/>
      <c r="X61" s="117"/>
      <c r="Y61" s="139"/>
      <c r="Z61" s="117"/>
      <c r="AA61" s="117"/>
      <c r="AB61" s="140"/>
      <c r="AC61" s="140">
        <v>186129.64</v>
      </c>
      <c r="AD61" s="136"/>
      <c r="AE61" s="137"/>
      <c r="AF61" s="138"/>
      <c r="AG61" s="137"/>
      <c r="AH61" s="134"/>
      <c r="AI61" s="143"/>
      <c r="AJ61" s="144"/>
      <c r="AK61" s="145"/>
      <c r="AL61" s="145"/>
      <c r="AM61" s="145"/>
      <c r="AN61" s="145"/>
      <c r="AO61" s="145"/>
      <c r="AP61" s="145"/>
      <c r="AQ61" s="145"/>
      <c r="AR61" s="145"/>
      <c r="AS61" s="145"/>
      <c r="AT61" s="145"/>
      <c r="AU61" s="145"/>
      <c r="AV61" s="145"/>
      <c r="AW61" s="145"/>
      <c r="AX61" s="145"/>
      <c r="AY61" s="145"/>
      <c r="AZ61" s="145"/>
      <c r="BA61" s="145"/>
      <c r="BB61" s="145"/>
      <c r="BC61" s="145"/>
      <c r="BD61" s="145"/>
      <c r="BE61" s="145"/>
      <c r="BF61" s="145"/>
    </row>
    <row r="62" customHeight="1" spans="1:58">
      <c r="A62" s="117">
        <v>55</v>
      </c>
      <c r="B62" s="121"/>
      <c r="C62" s="124" t="s">
        <v>4036</v>
      </c>
      <c r="D62" s="123"/>
      <c r="E62" s="123"/>
      <c r="F62" s="123"/>
      <c r="G62" s="123"/>
      <c r="H62" s="123"/>
      <c r="I62" s="123"/>
      <c r="J62" s="123"/>
      <c r="K62" s="117"/>
      <c r="L62" s="117"/>
      <c r="M62" s="117"/>
      <c r="N62" s="117"/>
      <c r="O62" s="117"/>
      <c r="P62" s="117"/>
      <c r="Q62" s="117"/>
      <c r="R62" s="117"/>
      <c r="S62" s="117"/>
      <c r="T62" s="117"/>
      <c r="U62" s="117"/>
      <c r="V62" s="123"/>
      <c r="W62" s="123"/>
      <c r="X62" s="117"/>
      <c r="Y62" s="139"/>
      <c r="Z62" s="117"/>
      <c r="AA62" s="117"/>
      <c r="AB62" s="140"/>
      <c r="AC62" s="140">
        <v>9441181</v>
      </c>
      <c r="AD62" s="136"/>
      <c r="AE62" s="137"/>
      <c r="AF62" s="138"/>
      <c r="AG62" s="137"/>
      <c r="AH62" s="134"/>
      <c r="AI62" s="143"/>
      <c r="AJ62" s="144"/>
      <c r="AK62" s="145"/>
      <c r="AL62" s="145"/>
      <c r="AM62" s="145"/>
      <c r="AN62" s="145"/>
      <c r="AO62" s="145"/>
      <c r="AP62" s="145"/>
      <c r="AQ62" s="145"/>
      <c r="AR62" s="145"/>
      <c r="AS62" s="145"/>
      <c r="AT62" s="145"/>
      <c r="AU62" s="145"/>
      <c r="AV62" s="145"/>
      <c r="AW62" s="145"/>
      <c r="AX62" s="145"/>
      <c r="AY62" s="145"/>
      <c r="AZ62" s="145"/>
      <c r="BA62" s="145"/>
      <c r="BB62" s="145"/>
      <c r="BC62" s="145"/>
      <c r="BD62" s="145"/>
      <c r="BE62" s="145"/>
      <c r="BF62" s="145"/>
    </row>
    <row r="63" customHeight="1" spans="1:58">
      <c r="A63" s="117">
        <v>56</v>
      </c>
      <c r="B63" s="121"/>
      <c r="C63" s="124" t="s">
        <v>4037</v>
      </c>
      <c r="D63" s="123"/>
      <c r="E63" s="123"/>
      <c r="F63" s="123"/>
      <c r="G63" s="123"/>
      <c r="H63" s="123"/>
      <c r="I63" s="123"/>
      <c r="J63" s="123"/>
      <c r="K63" s="117"/>
      <c r="L63" s="117"/>
      <c r="M63" s="117"/>
      <c r="N63" s="117"/>
      <c r="O63" s="117"/>
      <c r="P63" s="117"/>
      <c r="Q63" s="117"/>
      <c r="R63" s="117"/>
      <c r="S63" s="117"/>
      <c r="T63" s="117"/>
      <c r="U63" s="117"/>
      <c r="V63" s="123"/>
      <c r="W63" s="123"/>
      <c r="X63" s="117"/>
      <c r="Y63" s="139"/>
      <c r="Z63" s="117"/>
      <c r="AA63" s="117"/>
      <c r="AB63" s="140"/>
      <c r="AC63" s="140">
        <v>306375</v>
      </c>
      <c r="AD63" s="136"/>
      <c r="AE63" s="137"/>
      <c r="AF63" s="138"/>
      <c r="AG63" s="137"/>
      <c r="AH63" s="134"/>
      <c r="AI63" s="143"/>
      <c r="AJ63" s="144"/>
      <c r="AK63" s="145"/>
      <c r="AL63" s="145"/>
      <c r="AM63" s="145"/>
      <c r="AN63" s="145"/>
      <c r="AO63" s="145"/>
      <c r="AP63" s="145"/>
      <c r="AQ63" s="145"/>
      <c r="AR63" s="145"/>
      <c r="AS63" s="145"/>
      <c r="AT63" s="145"/>
      <c r="AU63" s="145"/>
      <c r="AV63" s="145"/>
      <c r="AW63" s="145"/>
      <c r="AX63" s="145"/>
      <c r="AY63" s="145"/>
      <c r="AZ63" s="145"/>
      <c r="BA63" s="145"/>
      <c r="BB63" s="145"/>
      <c r="BC63" s="145"/>
      <c r="BD63" s="145"/>
      <c r="BE63" s="145"/>
      <c r="BF63" s="145"/>
    </row>
    <row r="64" customHeight="1" spans="1:58">
      <c r="A64" s="117">
        <v>57</v>
      </c>
      <c r="B64" s="121"/>
      <c r="C64" s="124" t="s">
        <v>4038</v>
      </c>
      <c r="D64" s="123"/>
      <c r="E64" s="123"/>
      <c r="F64" s="123"/>
      <c r="G64" s="123"/>
      <c r="H64" s="123"/>
      <c r="I64" s="123"/>
      <c r="J64" s="123"/>
      <c r="K64" s="117"/>
      <c r="L64" s="117"/>
      <c r="M64" s="117"/>
      <c r="N64" s="117"/>
      <c r="O64" s="117"/>
      <c r="P64" s="117"/>
      <c r="Q64" s="117"/>
      <c r="R64" s="117"/>
      <c r="S64" s="117"/>
      <c r="T64" s="117"/>
      <c r="U64" s="117"/>
      <c r="V64" s="123"/>
      <c r="W64" s="123"/>
      <c r="X64" s="117"/>
      <c r="Y64" s="139"/>
      <c r="Z64" s="117"/>
      <c r="AA64" s="117"/>
      <c r="AB64" s="140"/>
      <c r="AC64" s="140">
        <v>45000</v>
      </c>
      <c r="AD64" s="136"/>
      <c r="AE64" s="137"/>
      <c r="AF64" s="138"/>
      <c r="AG64" s="137"/>
      <c r="AH64" s="134"/>
      <c r="AI64" s="143"/>
      <c r="AJ64" s="144"/>
      <c r="AK64" s="145"/>
      <c r="AL64" s="145"/>
      <c r="AM64" s="145"/>
      <c r="AN64" s="145"/>
      <c r="AO64" s="145"/>
      <c r="AP64" s="145"/>
      <c r="AQ64" s="145"/>
      <c r="AR64" s="145"/>
      <c r="AS64" s="145"/>
      <c r="AT64" s="145"/>
      <c r="AU64" s="145"/>
      <c r="AV64" s="145"/>
      <c r="AW64" s="145"/>
      <c r="AX64" s="145"/>
      <c r="AY64" s="145"/>
      <c r="AZ64" s="145"/>
      <c r="BA64" s="145"/>
      <c r="BB64" s="145"/>
      <c r="BC64" s="145"/>
      <c r="BD64" s="145"/>
      <c r="BE64" s="145"/>
      <c r="BF64" s="145"/>
    </row>
    <row r="65" customHeight="1" spans="1:58">
      <c r="A65" s="117">
        <v>58</v>
      </c>
      <c r="B65" s="121"/>
      <c r="C65" s="124" t="s">
        <v>4039</v>
      </c>
      <c r="D65" s="123"/>
      <c r="E65" s="123"/>
      <c r="F65" s="123"/>
      <c r="G65" s="123"/>
      <c r="H65" s="123"/>
      <c r="I65" s="123"/>
      <c r="J65" s="123"/>
      <c r="K65" s="117"/>
      <c r="L65" s="117"/>
      <c r="M65" s="117"/>
      <c r="N65" s="117"/>
      <c r="O65" s="117"/>
      <c r="P65" s="117"/>
      <c r="Q65" s="117"/>
      <c r="R65" s="117"/>
      <c r="S65" s="117"/>
      <c r="T65" s="117"/>
      <c r="U65" s="117"/>
      <c r="V65" s="123"/>
      <c r="W65" s="123"/>
      <c r="X65" s="117"/>
      <c r="Y65" s="139"/>
      <c r="Z65" s="117"/>
      <c r="AA65" s="117"/>
      <c r="AB65" s="140"/>
      <c r="AC65" s="140">
        <v>524160</v>
      </c>
      <c r="AD65" s="136"/>
      <c r="AE65" s="137"/>
      <c r="AF65" s="138"/>
      <c r="AG65" s="137"/>
      <c r="AH65" s="134"/>
      <c r="AI65" s="143"/>
      <c r="AJ65" s="144"/>
      <c r="AK65" s="145"/>
      <c r="AL65" s="145"/>
      <c r="AM65" s="145"/>
      <c r="AN65" s="145"/>
      <c r="AO65" s="145"/>
      <c r="AP65" s="145"/>
      <c r="AQ65" s="145"/>
      <c r="AR65" s="145"/>
      <c r="AS65" s="145"/>
      <c r="AT65" s="145"/>
      <c r="AU65" s="145"/>
      <c r="AV65" s="145"/>
      <c r="AW65" s="145"/>
      <c r="AX65" s="145"/>
      <c r="AY65" s="145"/>
      <c r="AZ65" s="145"/>
      <c r="BA65" s="145"/>
      <c r="BB65" s="145"/>
      <c r="BC65" s="145"/>
      <c r="BD65" s="145"/>
      <c r="BE65" s="145"/>
      <c r="BF65" s="145"/>
    </row>
    <row r="66" customHeight="1" spans="1:58">
      <c r="A66" s="117">
        <v>59</v>
      </c>
      <c r="B66" s="121"/>
      <c r="C66" s="124" t="s">
        <v>4040</v>
      </c>
      <c r="D66" s="123"/>
      <c r="E66" s="123"/>
      <c r="F66" s="123"/>
      <c r="G66" s="123"/>
      <c r="H66" s="123"/>
      <c r="I66" s="123"/>
      <c r="J66" s="123"/>
      <c r="K66" s="117"/>
      <c r="L66" s="117"/>
      <c r="M66" s="117"/>
      <c r="N66" s="117"/>
      <c r="O66" s="117"/>
      <c r="P66" s="117"/>
      <c r="Q66" s="117"/>
      <c r="R66" s="117"/>
      <c r="S66" s="117"/>
      <c r="T66" s="117"/>
      <c r="U66" s="117"/>
      <c r="V66" s="123"/>
      <c r="W66" s="123"/>
      <c r="X66" s="117"/>
      <c r="Y66" s="139"/>
      <c r="Z66" s="117"/>
      <c r="AA66" s="117"/>
      <c r="AB66" s="140"/>
      <c r="AC66" s="140">
        <v>524160</v>
      </c>
      <c r="AD66" s="136"/>
      <c r="AE66" s="137"/>
      <c r="AF66" s="138"/>
      <c r="AG66" s="137"/>
      <c r="AH66" s="134"/>
      <c r="AI66" s="143"/>
      <c r="AJ66" s="144"/>
      <c r="AK66" s="145"/>
      <c r="AL66" s="145"/>
      <c r="AM66" s="145"/>
      <c r="AN66" s="145"/>
      <c r="AO66" s="145"/>
      <c r="AP66" s="145"/>
      <c r="AQ66" s="145"/>
      <c r="AR66" s="145"/>
      <c r="AS66" s="145"/>
      <c r="AT66" s="145"/>
      <c r="AU66" s="145"/>
      <c r="AV66" s="145"/>
      <c r="AW66" s="145"/>
      <c r="AX66" s="145"/>
      <c r="AY66" s="145"/>
      <c r="AZ66" s="145"/>
      <c r="BA66" s="145"/>
      <c r="BB66" s="145"/>
      <c r="BC66" s="145"/>
      <c r="BD66" s="145"/>
      <c r="BE66" s="145"/>
      <c r="BF66" s="145"/>
    </row>
    <row r="67" customHeight="1" spans="1:58">
      <c r="A67" s="117">
        <v>60</v>
      </c>
      <c r="B67" s="121"/>
      <c r="C67" s="124" t="s">
        <v>4041</v>
      </c>
      <c r="D67" s="123"/>
      <c r="E67" s="123"/>
      <c r="F67" s="123"/>
      <c r="G67" s="123"/>
      <c r="H67" s="123"/>
      <c r="I67" s="123"/>
      <c r="J67" s="123"/>
      <c r="K67" s="117"/>
      <c r="L67" s="117"/>
      <c r="M67" s="117"/>
      <c r="N67" s="117"/>
      <c r="O67" s="117"/>
      <c r="P67" s="117"/>
      <c r="Q67" s="117"/>
      <c r="R67" s="117"/>
      <c r="S67" s="117"/>
      <c r="T67" s="117"/>
      <c r="U67" s="117"/>
      <c r="V67" s="123"/>
      <c r="W67" s="123"/>
      <c r="X67" s="117"/>
      <c r="Y67" s="139"/>
      <c r="Z67" s="117"/>
      <c r="AA67" s="117"/>
      <c r="AB67" s="140"/>
      <c r="AC67" s="140">
        <v>524160</v>
      </c>
      <c r="AD67" s="136"/>
      <c r="AE67" s="137"/>
      <c r="AF67" s="138"/>
      <c r="AG67" s="137"/>
      <c r="AH67" s="134"/>
      <c r="AI67" s="143"/>
      <c r="AJ67" s="144"/>
      <c r="AK67" s="145"/>
      <c r="AL67" s="145"/>
      <c r="AM67" s="145"/>
      <c r="AN67" s="145"/>
      <c r="AO67" s="145"/>
      <c r="AP67" s="145"/>
      <c r="AQ67" s="145"/>
      <c r="AR67" s="145"/>
      <c r="AS67" s="145"/>
      <c r="AT67" s="145"/>
      <c r="AU67" s="145"/>
      <c r="AV67" s="145"/>
      <c r="AW67" s="145"/>
      <c r="AX67" s="145"/>
      <c r="AY67" s="145"/>
      <c r="AZ67" s="145"/>
      <c r="BA67" s="145"/>
      <c r="BB67" s="145"/>
      <c r="BC67" s="145"/>
      <c r="BD67" s="145"/>
      <c r="BE67" s="145"/>
      <c r="BF67" s="145"/>
    </row>
    <row r="68" customHeight="1" spans="1:58">
      <c r="A68" s="117">
        <v>61</v>
      </c>
      <c r="B68" s="121"/>
      <c r="C68" s="124" t="s">
        <v>4042</v>
      </c>
      <c r="D68" s="123"/>
      <c r="E68" s="123"/>
      <c r="F68" s="123"/>
      <c r="G68" s="123"/>
      <c r="H68" s="123"/>
      <c r="I68" s="123"/>
      <c r="J68" s="123"/>
      <c r="K68" s="117"/>
      <c r="L68" s="117"/>
      <c r="M68" s="117"/>
      <c r="N68" s="117"/>
      <c r="O68" s="117"/>
      <c r="P68" s="117"/>
      <c r="Q68" s="117"/>
      <c r="R68" s="117"/>
      <c r="S68" s="117"/>
      <c r="T68" s="117"/>
      <c r="U68" s="117"/>
      <c r="V68" s="123"/>
      <c r="W68" s="123"/>
      <c r="X68" s="117"/>
      <c r="Y68" s="139"/>
      <c r="Z68" s="117"/>
      <c r="AA68" s="117"/>
      <c r="AB68" s="140"/>
      <c r="AC68" s="140">
        <v>50000</v>
      </c>
      <c r="AD68" s="136"/>
      <c r="AE68" s="137"/>
      <c r="AF68" s="138"/>
      <c r="AG68" s="137"/>
      <c r="AH68" s="134"/>
      <c r="AI68" s="143"/>
      <c r="AJ68" s="144"/>
      <c r="AK68" s="145"/>
      <c r="AL68" s="145"/>
      <c r="AM68" s="145"/>
      <c r="AN68" s="145"/>
      <c r="AO68" s="145"/>
      <c r="AP68" s="145"/>
      <c r="AQ68" s="145"/>
      <c r="AR68" s="145"/>
      <c r="AS68" s="145"/>
      <c r="AT68" s="145"/>
      <c r="AU68" s="145"/>
      <c r="AV68" s="145"/>
      <c r="AW68" s="145"/>
      <c r="AX68" s="145"/>
      <c r="AY68" s="145"/>
      <c r="AZ68" s="145"/>
      <c r="BA68" s="145"/>
      <c r="BB68" s="145"/>
      <c r="BC68" s="145"/>
      <c r="BD68" s="145"/>
      <c r="BE68" s="145"/>
      <c r="BF68" s="145"/>
    </row>
    <row r="69" customHeight="1" spans="1:58">
      <c r="A69" s="117">
        <v>62</v>
      </c>
      <c r="B69" s="121"/>
      <c r="C69" s="124" t="s">
        <v>4043</v>
      </c>
      <c r="D69" s="123"/>
      <c r="E69" s="123"/>
      <c r="F69" s="123"/>
      <c r="G69" s="123"/>
      <c r="H69" s="123"/>
      <c r="I69" s="123"/>
      <c r="J69" s="123"/>
      <c r="K69" s="117"/>
      <c r="L69" s="117"/>
      <c r="M69" s="117"/>
      <c r="N69" s="117"/>
      <c r="O69" s="117"/>
      <c r="P69" s="117"/>
      <c r="Q69" s="117"/>
      <c r="R69" s="117"/>
      <c r="S69" s="117"/>
      <c r="T69" s="117"/>
      <c r="U69" s="117"/>
      <c r="V69" s="123"/>
      <c r="W69" s="123"/>
      <c r="X69" s="117"/>
      <c r="Y69" s="139"/>
      <c r="Z69" s="117"/>
      <c r="AA69" s="117"/>
      <c r="AB69" s="140"/>
      <c r="AC69" s="140">
        <v>88509.58</v>
      </c>
      <c r="AD69" s="136"/>
      <c r="AE69" s="137"/>
      <c r="AF69" s="138"/>
      <c r="AG69" s="137"/>
      <c r="AH69" s="134"/>
      <c r="AI69" s="143"/>
      <c r="AJ69" s="144"/>
      <c r="AK69" s="145"/>
      <c r="AL69" s="145"/>
      <c r="AM69" s="145"/>
      <c r="AN69" s="145"/>
      <c r="AO69" s="145"/>
      <c r="AP69" s="145"/>
      <c r="AQ69" s="145"/>
      <c r="AR69" s="145"/>
      <c r="AS69" s="145"/>
      <c r="AT69" s="145"/>
      <c r="AU69" s="145"/>
      <c r="AV69" s="145"/>
      <c r="AW69" s="145"/>
      <c r="AX69" s="145"/>
      <c r="AY69" s="145"/>
      <c r="AZ69" s="145"/>
      <c r="BA69" s="145"/>
      <c r="BB69" s="145"/>
      <c r="BC69" s="145"/>
      <c r="BD69" s="145"/>
      <c r="BE69" s="145"/>
      <c r="BF69" s="145"/>
    </row>
    <row r="70" s="107" customFormat="1" customHeight="1" spans="1:58">
      <c r="A70" s="146">
        <v>1</v>
      </c>
      <c r="B70" s="147"/>
      <c r="C70" s="148" t="s">
        <v>2233</v>
      </c>
      <c r="D70" s="149"/>
      <c r="E70" s="149"/>
      <c r="F70" s="149"/>
      <c r="G70" s="149"/>
      <c r="H70" s="149"/>
      <c r="I70" s="149"/>
      <c r="J70" s="149"/>
      <c r="K70" s="146"/>
      <c r="L70" s="146"/>
      <c r="M70" s="146"/>
      <c r="N70" s="146"/>
      <c r="O70" s="146"/>
      <c r="P70" s="146"/>
      <c r="Q70" s="146"/>
      <c r="R70" s="146"/>
      <c r="S70" s="146"/>
      <c r="T70" s="146"/>
      <c r="U70" s="146"/>
      <c r="V70" s="149"/>
      <c r="W70" s="149"/>
      <c r="X70" s="146"/>
      <c r="Y70" s="171"/>
      <c r="Z70" s="146"/>
      <c r="AA70" s="146"/>
      <c r="AB70" s="172"/>
      <c r="AC70" s="172"/>
      <c r="AD70" s="173"/>
      <c r="AE70" s="174"/>
      <c r="AF70" s="175"/>
      <c r="AG70" s="174"/>
      <c r="AH70" s="191"/>
      <c r="AI70" s="192"/>
      <c r="AJ70" s="193"/>
      <c r="AK70" s="194"/>
      <c r="AL70" s="194"/>
      <c r="AM70" s="194"/>
      <c r="AN70" s="194"/>
      <c r="AO70" s="194"/>
      <c r="AP70" s="194"/>
      <c r="AQ70" s="194"/>
      <c r="AR70" s="194"/>
      <c r="AS70" s="194"/>
      <c r="AT70" s="194"/>
      <c r="AU70" s="194"/>
      <c r="AV70" s="194"/>
      <c r="AW70" s="194"/>
      <c r="AX70" s="194"/>
      <c r="AY70" s="194"/>
      <c r="AZ70" s="194"/>
      <c r="BA70" s="194"/>
      <c r="BB70" s="194"/>
      <c r="BC70" s="194"/>
      <c r="BD70" s="194"/>
      <c r="BE70" s="194"/>
      <c r="BF70" s="194"/>
    </row>
    <row r="71" s="108" customFormat="1" spans="1:58">
      <c r="A71" s="150" t="s">
        <v>2235</v>
      </c>
      <c r="B71" s="121"/>
      <c r="C71" s="122" t="s">
        <v>2236</v>
      </c>
      <c r="D71" s="151"/>
      <c r="E71" s="151" t="s">
        <v>4044</v>
      </c>
      <c r="F71" s="151">
        <v>3.8</v>
      </c>
      <c r="G71" s="151">
        <v>3.2</v>
      </c>
      <c r="H71" s="152">
        <f>ROUND(F71*(0.39*F71+(G71-F71/2)),2)</f>
        <v>10.57</v>
      </c>
      <c r="I71" s="151" t="s">
        <v>2237</v>
      </c>
      <c r="J71" s="151">
        <v>400</v>
      </c>
      <c r="K71" s="158"/>
      <c r="L71" s="158"/>
      <c r="M71" s="158"/>
      <c r="N71" s="158"/>
      <c r="O71" s="158"/>
      <c r="P71" s="158"/>
      <c r="Q71" s="158"/>
      <c r="R71" s="158"/>
      <c r="S71" s="158"/>
      <c r="T71" s="158"/>
      <c r="U71" s="158"/>
      <c r="V71" s="151">
        <v>18</v>
      </c>
      <c r="W71" s="151">
        <v>30</v>
      </c>
      <c r="X71" s="158"/>
      <c r="Y71" s="139">
        <v>41395</v>
      </c>
      <c r="Z71" s="158"/>
      <c r="AA71" s="158"/>
      <c r="AB71" s="140"/>
      <c r="AC71" s="140"/>
      <c r="AD71" s="176"/>
      <c r="AE71" s="137"/>
      <c r="AF71" s="177"/>
      <c r="AG71" s="137"/>
      <c r="AH71" s="134"/>
      <c r="AI71" s="143"/>
      <c r="AJ71" s="144"/>
      <c r="AK71" s="195"/>
      <c r="AL71" s="195"/>
      <c r="AM71" s="195"/>
      <c r="AN71" s="195"/>
      <c r="AO71" s="195"/>
      <c r="AP71" s="195"/>
      <c r="AQ71" s="195"/>
      <c r="AR71" s="195"/>
      <c r="AS71" s="195"/>
      <c r="AT71" s="195"/>
      <c r="AU71" s="195"/>
      <c r="AV71" s="195"/>
      <c r="AW71" s="195"/>
      <c r="AX71" s="195"/>
      <c r="AY71" s="195"/>
      <c r="AZ71" s="195"/>
      <c r="BA71" s="195"/>
      <c r="BB71" s="195"/>
      <c r="BC71" s="195"/>
      <c r="BD71" s="195"/>
      <c r="BE71" s="195"/>
      <c r="BF71" s="195"/>
    </row>
    <row r="72" s="109" customFormat="1" spans="1:58">
      <c r="A72" s="153" t="s">
        <v>2238</v>
      </c>
      <c r="B72" s="154"/>
      <c r="C72" s="155" t="s">
        <v>2239</v>
      </c>
      <c r="D72" s="156" t="s">
        <v>2240</v>
      </c>
      <c r="E72" s="156" t="s">
        <v>4044</v>
      </c>
      <c r="F72" s="156">
        <v>3.2</v>
      </c>
      <c r="G72" s="156">
        <v>2.9</v>
      </c>
      <c r="H72" s="157">
        <f>ROUND(F72*(0.39*F72+(G72-F72/2)),2)</f>
        <v>8.15</v>
      </c>
      <c r="I72" s="156" t="s">
        <v>2241</v>
      </c>
      <c r="J72" s="156">
        <v>100</v>
      </c>
      <c r="K72" s="166" t="s">
        <v>4045</v>
      </c>
      <c r="L72" s="166">
        <f>ROUND(F72*3.14/2/0.8/0.8,0)</f>
        <v>8</v>
      </c>
      <c r="M72" s="166" t="s">
        <v>4045</v>
      </c>
      <c r="N72" s="166">
        <f>ROUND(G72/0.8/0.8,0)*2</f>
        <v>10</v>
      </c>
      <c r="O72" s="166" t="s">
        <v>4046</v>
      </c>
      <c r="P72" s="167">
        <f>ROUND(F72*3.14/2/1.6/2.4,1)</f>
        <v>1.3</v>
      </c>
      <c r="Q72" s="166" t="s">
        <v>4047</v>
      </c>
      <c r="R72" s="167">
        <f>ROUND((F72*3.14/2+G72*2)*1.15*(1+1/0.1)*2*0.222,2)</f>
        <v>60.79</v>
      </c>
      <c r="S72" s="166"/>
      <c r="T72" s="166"/>
      <c r="U72" s="166"/>
      <c r="V72" s="156">
        <v>18</v>
      </c>
      <c r="W72" s="156">
        <v>344</v>
      </c>
      <c r="X72" s="166"/>
      <c r="Y72" s="178">
        <v>41395</v>
      </c>
      <c r="Z72" s="166"/>
      <c r="AA72" s="166"/>
      <c r="AB72" s="179"/>
      <c r="AC72" s="179"/>
      <c r="AD72" s="180"/>
      <c r="AE72" s="181"/>
      <c r="AF72" s="182"/>
      <c r="AG72" s="181"/>
      <c r="AH72" s="196"/>
      <c r="AI72" s="197" t="s">
        <v>4048</v>
      </c>
      <c r="AJ72" s="198"/>
      <c r="AK72" s="199"/>
      <c r="AL72" s="199"/>
      <c r="AM72" s="199"/>
      <c r="AN72" s="199"/>
      <c r="AO72" s="199"/>
      <c r="AP72" s="199"/>
      <c r="AQ72" s="199"/>
      <c r="AR72" s="199"/>
      <c r="AS72" s="199"/>
      <c r="AT72" s="199"/>
      <c r="AU72" s="199"/>
      <c r="AV72" s="199"/>
      <c r="AW72" s="199"/>
      <c r="AX72" s="199"/>
      <c r="AY72" s="199"/>
      <c r="AZ72" s="199"/>
      <c r="BA72" s="199"/>
      <c r="BB72" s="199"/>
      <c r="BC72" s="199"/>
      <c r="BD72" s="199"/>
      <c r="BE72" s="199"/>
      <c r="BF72" s="199"/>
    </row>
    <row r="73" s="108" customFormat="1" spans="1:58">
      <c r="A73" s="150">
        <v>2</v>
      </c>
      <c r="B73" s="121"/>
      <c r="C73" s="122" t="s">
        <v>2242</v>
      </c>
      <c r="D73" s="151"/>
      <c r="E73" s="151"/>
      <c r="F73" s="151"/>
      <c r="G73" s="151"/>
      <c r="H73" s="151"/>
      <c r="I73" s="151"/>
      <c r="J73" s="151"/>
      <c r="K73" s="158"/>
      <c r="L73" s="158"/>
      <c r="M73" s="158"/>
      <c r="N73" s="158"/>
      <c r="O73" s="158"/>
      <c r="P73" s="158"/>
      <c r="Q73" s="158"/>
      <c r="R73" s="158"/>
      <c r="S73" s="158"/>
      <c r="T73" s="158"/>
      <c r="U73" s="158"/>
      <c r="V73" s="151"/>
      <c r="W73" s="151"/>
      <c r="X73" s="158"/>
      <c r="Y73" s="139"/>
      <c r="Z73" s="158"/>
      <c r="AA73" s="158"/>
      <c r="AB73" s="140"/>
      <c r="AC73" s="140"/>
      <c r="AD73" s="176"/>
      <c r="AE73" s="137"/>
      <c r="AF73" s="177"/>
      <c r="AG73" s="137"/>
      <c r="AH73" s="134"/>
      <c r="AI73" s="143"/>
      <c r="AJ73" s="144"/>
      <c r="AK73" s="195"/>
      <c r="AL73" s="195"/>
      <c r="AM73" s="195"/>
      <c r="AN73" s="195"/>
      <c r="AO73" s="195"/>
      <c r="AP73" s="195"/>
      <c r="AQ73" s="195"/>
      <c r="AR73" s="195"/>
      <c r="AS73" s="195"/>
      <c r="AT73" s="195"/>
      <c r="AU73" s="195"/>
      <c r="AV73" s="195"/>
      <c r="AW73" s="195"/>
      <c r="AX73" s="195"/>
      <c r="AY73" s="195"/>
      <c r="AZ73" s="195"/>
      <c r="BA73" s="195"/>
      <c r="BB73" s="195"/>
      <c r="BC73" s="195"/>
      <c r="BD73" s="195"/>
      <c r="BE73" s="195"/>
      <c r="BF73" s="195"/>
    </row>
    <row r="74" s="108" customFormat="1" spans="1:58">
      <c r="A74" s="150" t="s">
        <v>2235</v>
      </c>
      <c r="B74" s="121"/>
      <c r="C74" s="122" t="s">
        <v>2236</v>
      </c>
      <c r="D74" s="151"/>
      <c r="E74" s="151" t="s">
        <v>4044</v>
      </c>
      <c r="F74" s="151">
        <v>3.8</v>
      </c>
      <c r="G74" s="151">
        <v>2.9</v>
      </c>
      <c r="H74" s="152">
        <f>ROUND(F74*(0.39*F74+(G74-F74/2)),2)</f>
        <v>9.43</v>
      </c>
      <c r="I74" s="151" t="s">
        <v>2237</v>
      </c>
      <c r="J74" s="151">
        <v>400</v>
      </c>
      <c r="K74" s="158"/>
      <c r="L74" s="158"/>
      <c r="M74" s="158"/>
      <c r="N74" s="158"/>
      <c r="O74" s="158"/>
      <c r="P74" s="158"/>
      <c r="Q74" s="158"/>
      <c r="R74" s="158"/>
      <c r="S74" s="158"/>
      <c r="T74" s="158"/>
      <c r="U74" s="158"/>
      <c r="V74" s="151">
        <v>28</v>
      </c>
      <c r="W74" s="151">
        <v>23</v>
      </c>
      <c r="X74" s="158"/>
      <c r="Y74" s="139">
        <v>41487</v>
      </c>
      <c r="Z74" s="158"/>
      <c r="AA74" s="158"/>
      <c r="AB74" s="140"/>
      <c r="AC74" s="140"/>
      <c r="AD74" s="176"/>
      <c r="AE74" s="137"/>
      <c r="AF74" s="177"/>
      <c r="AG74" s="137"/>
      <c r="AH74" s="134"/>
      <c r="AI74" s="143"/>
      <c r="AJ74" s="144"/>
      <c r="AK74" s="195"/>
      <c r="AL74" s="195"/>
      <c r="AM74" s="195"/>
      <c r="AN74" s="195"/>
      <c r="AO74" s="195"/>
      <c r="AP74" s="195"/>
      <c r="AQ74" s="195"/>
      <c r="AR74" s="195"/>
      <c r="AS74" s="195"/>
      <c r="AT74" s="195"/>
      <c r="AU74" s="195"/>
      <c r="AV74" s="195"/>
      <c r="AW74" s="195"/>
      <c r="AX74" s="195"/>
      <c r="AY74" s="195"/>
      <c r="AZ74" s="195"/>
      <c r="BA74" s="195"/>
      <c r="BB74" s="195"/>
      <c r="BC74" s="195"/>
      <c r="BD74" s="195"/>
      <c r="BE74" s="195"/>
      <c r="BF74" s="195"/>
    </row>
    <row r="75" s="108" customFormat="1" spans="1:58">
      <c r="A75" s="150" t="s">
        <v>2238</v>
      </c>
      <c r="B75" s="121"/>
      <c r="C75" s="122" t="s">
        <v>2239</v>
      </c>
      <c r="D75" s="151" t="s">
        <v>2240</v>
      </c>
      <c r="E75" s="151" t="s">
        <v>4044</v>
      </c>
      <c r="F75" s="151">
        <v>3.2</v>
      </c>
      <c r="G75" s="151">
        <v>2.6</v>
      </c>
      <c r="H75" s="152">
        <f>ROUND(F75*(0.39*F75+(G75-F75/2)),2)</f>
        <v>7.19</v>
      </c>
      <c r="I75" s="151" t="s">
        <v>2241</v>
      </c>
      <c r="J75" s="151">
        <v>100</v>
      </c>
      <c r="K75" s="158" t="s">
        <v>4045</v>
      </c>
      <c r="L75" s="158">
        <f>ROUND(F75*3.14/2/0.8/0.8,0)</f>
        <v>8</v>
      </c>
      <c r="M75" s="158" t="s">
        <v>4045</v>
      </c>
      <c r="N75" s="158">
        <f>ROUND(G75/0.8/0.8,0)*2</f>
        <v>8</v>
      </c>
      <c r="O75" s="158" t="s">
        <v>4046</v>
      </c>
      <c r="P75" s="168">
        <f>ROUND(F75*3.14/2/1.6/2.4,1)</f>
        <v>1.3</v>
      </c>
      <c r="Q75" s="158" t="s">
        <v>4047</v>
      </c>
      <c r="R75" s="168">
        <f>ROUND((F75*3.14/2+G75*2)*1.15*(1+1/0.1)*2*0.222,2)</f>
        <v>57.42</v>
      </c>
      <c r="S75" s="158"/>
      <c r="T75" s="158"/>
      <c r="U75" s="158"/>
      <c r="V75" s="151">
        <v>28</v>
      </c>
      <c r="W75" s="151">
        <v>247</v>
      </c>
      <c r="X75" s="158"/>
      <c r="Y75" s="139">
        <v>41487</v>
      </c>
      <c r="Z75" s="158"/>
      <c r="AA75" s="158"/>
      <c r="AB75" s="140"/>
      <c r="AC75" s="140"/>
      <c r="AD75" s="176"/>
      <c r="AE75" s="137"/>
      <c r="AF75" s="177"/>
      <c r="AG75" s="137"/>
      <c r="AH75" s="134"/>
      <c r="AI75" s="143"/>
      <c r="AJ75" s="144"/>
      <c r="AK75" s="195"/>
      <c r="AL75" s="195"/>
      <c r="AM75" s="195"/>
      <c r="AN75" s="195"/>
      <c r="AO75" s="195"/>
      <c r="AP75" s="195"/>
      <c r="AQ75" s="195"/>
      <c r="AR75" s="195"/>
      <c r="AS75" s="195"/>
      <c r="AT75" s="195"/>
      <c r="AU75" s="195"/>
      <c r="AV75" s="195"/>
      <c r="AW75" s="195"/>
      <c r="AX75" s="195"/>
      <c r="AY75" s="195"/>
      <c r="AZ75" s="195"/>
      <c r="BA75" s="195"/>
      <c r="BB75" s="195"/>
      <c r="BC75" s="195"/>
      <c r="BD75" s="195"/>
      <c r="BE75" s="195"/>
      <c r="BF75" s="195"/>
    </row>
    <row r="76" s="108" customFormat="1" spans="1:58">
      <c r="A76" s="150">
        <v>3</v>
      </c>
      <c r="B76" s="121"/>
      <c r="C76" s="122" t="s">
        <v>2243</v>
      </c>
      <c r="D76" s="151"/>
      <c r="E76" s="151"/>
      <c r="F76" s="151"/>
      <c r="G76" s="151"/>
      <c r="H76" s="151"/>
      <c r="I76" s="151"/>
      <c r="J76" s="151"/>
      <c r="K76" s="158"/>
      <c r="L76" s="158"/>
      <c r="M76" s="158"/>
      <c r="N76" s="158"/>
      <c r="O76" s="158"/>
      <c r="P76" s="158"/>
      <c r="Q76" s="158"/>
      <c r="R76" s="158"/>
      <c r="S76" s="158"/>
      <c r="T76" s="158"/>
      <c r="U76" s="158"/>
      <c r="V76" s="151"/>
      <c r="W76" s="151"/>
      <c r="X76" s="158"/>
      <c r="Y76" s="139"/>
      <c r="Z76" s="158"/>
      <c r="AA76" s="158"/>
      <c r="AB76" s="140"/>
      <c r="AC76" s="140"/>
      <c r="AD76" s="176"/>
      <c r="AE76" s="137"/>
      <c r="AF76" s="177"/>
      <c r="AG76" s="137"/>
      <c r="AH76" s="134"/>
      <c r="AI76" s="143"/>
      <c r="AJ76" s="144"/>
      <c r="AK76" s="195"/>
      <c r="AL76" s="195"/>
      <c r="AM76" s="195"/>
      <c r="AN76" s="195"/>
      <c r="AO76" s="195"/>
      <c r="AP76" s="195"/>
      <c r="AQ76" s="195"/>
      <c r="AR76" s="195"/>
      <c r="AS76" s="195"/>
      <c r="AT76" s="195"/>
      <c r="AU76" s="195"/>
      <c r="AV76" s="195"/>
      <c r="AW76" s="195"/>
      <c r="AX76" s="195"/>
      <c r="AY76" s="195"/>
      <c r="AZ76" s="195"/>
      <c r="BA76" s="195"/>
      <c r="BB76" s="195"/>
      <c r="BC76" s="195"/>
      <c r="BD76" s="195"/>
      <c r="BE76" s="195"/>
      <c r="BF76" s="195"/>
    </row>
    <row r="77" s="108" customFormat="1" spans="1:58">
      <c r="A77" s="150" t="s">
        <v>2235</v>
      </c>
      <c r="B77" s="121"/>
      <c r="C77" s="122" t="s">
        <v>2236</v>
      </c>
      <c r="D77" s="151"/>
      <c r="E77" s="151" t="s">
        <v>4049</v>
      </c>
      <c r="F77" s="151">
        <v>3.5</v>
      </c>
      <c r="G77" s="151"/>
      <c r="H77" s="151">
        <f>ROUND((F77/2+J77/1000)^2*3.14,2)</f>
        <v>15.9</v>
      </c>
      <c r="I77" s="151" t="s">
        <v>2237</v>
      </c>
      <c r="J77" s="151">
        <v>500</v>
      </c>
      <c r="K77" s="158"/>
      <c r="L77" s="158"/>
      <c r="M77" s="158"/>
      <c r="N77" s="158"/>
      <c r="O77" s="158"/>
      <c r="P77" s="158"/>
      <c r="Q77" s="158"/>
      <c r="R77" s="158"/>
      <c r="S77" s="158"/>
      <c r="T77" s="158"/>
      <c r="U77" s="158"/>
      <c r="V77" s="151">
        <v>90</v>
      </c>
      <c r="W77" s="151">
        <v>25</v>
      </c>
      <c r="X77" s="158"/>
      <c r="Y77" s="139">
        <v>41791</v>
      </c>
      <c r="Z77" s="158"/>
      <c r="AA77" s="158"/>
      <c r="AB77" s="140"/>
      <c r="AC77" s="140"/>
      <c r="AD77" s="176"/>
      <c r="AE77" s="137"/>
      <c r="AF77" s="177"/>
      <c r="AG77" s="137"/>
      <c r="AH77" s="134"/>
      <c r="AI77" s="143"/>
      <c r="AJ77" s="144"/>
      <c r="AK77" s="195"/>
      <c r="AL77" s="195"/>
      <c r="AM77" s="195"/>
      <c r="AN77" s="195"/>
      <c r="AO77" s="195"/>
      <c r="AP77" s="195"/>
      <c r="AQ77" s="195"/>
      <c r="AR77" s="195"/>
      <c r="AS77" s="195"/>
      <c r="AT77" s="195"/>
      <c r="AU77" s="195"/>
      <c r="AV77" s="195"/>
      <c r="AW77" s="195"/>
      <c r="AX77" s="195"/>
      <c r="AY77" s="195"/>
      <c r="AZ77" s="195"/>
      <c r="BA77" s="195"/>
      <c r="BB77" s="195"/>
      <c r="BC77" s="195"/>
      <c r="BD77" s="195"/>
      <c r="BE77" s="195"/>
      <c r="BF77" s="195"/>
    </row>
    <row r="78" s="108" customFormat="1" spans="1:58">
      <c r="A78" s="150" t="s">
        <v>2238</v>
      </c>
      <c r="B78" s="121"/>
      <c r="C78" s="122" t="s">
        <v>2239</v>
      </c>
      <c r="D78" s="151" t="s">
        <v>2240</v>
      </c>
      <c r="E78" s="151" t="s">
        <v>4049</v>
      </c>
      <c r="F78" s="151">
        <v>3.5</v>
      </c>
      <c r="G78" s="151"/>
      <c r="H78" s="151">
        <f>ROUND((F78/2+J78/1000)^2*3.14,2)</f>
        <v>13.2</v>
      </c>
      <c r="I78" s="151" t="s">
        <v>2237</v>
      </c>
      <c r="J78" s="151">
        <v>300</v>
      </c>
      <c r="K78" s="158"/>
      <c r="L78" s="158"/>
      <c r="M78" s="158"/>
      <c r="N78" s="158"/>
      <c r="O78" s="158"/>
      <c r="P78" s="158"/>
      <c r="Q78" s="158"/>
      <c r="R78" s="158"/>
      <c r="S78" s="158"/>
      <c r="T78" s="158"/>
      <c r="U78" s="158"/>
      <c r="V78" s="151">
        <v>90</v>
      </c>
      <c r="W78" s="151">
        <v>134</v>
      </c>
      <c r="X78" s="158"/>
      <c r="Y78" s="139">
        <v>41791</v>
      </c>
      <c r="Z78" s="158"/>
      <c r="AA78" s="158"/>
      <c r="AB78" s="140"/>
      <c r="AC78" s="140"/>
      <c r="AD78" s="176"/>
      <c r="AE78" s="137"/>
      <c r="AF78" s="177"/>
      <c r="AG78" s="137"/>
      <c r="AH78" s="134"/>
      <c r="AI78" s="143"/>
      <c r="AJ78" s="144"/>
      <c r="AK78" s="195"/>
      <c r="AL78" s="195"/>
      <c r="AM78" s="195"/>
      <c r="AN78" s="195"/>
      <c r="AO78" s="195"/>
      <c r="AP78" s="195"/>
      <c r="AQ78" s="195"/>
      <c r="AR78" s="195"/>
      <c r="AS78" s="195"/>
      <c r="AT78" s="195"/>
      <c r="AU78" s="195"/>
      <c r="AV78" s="195"/>
      <c r="AW78" s="195"/>
      <c r="AX78" s="195"/>
      <c r="AY78" s="195"/>
      <c r="AZ78" s="195"/>
      <c r="BA78" s="195"/>
      <c r="BB78" s="195"/>
      <c r="BC78" s="195"/>
      <c r="BD78" s="195"/>
      <c r="BE78" s="195"/>
      <c r="BF78" s="195"/>
    </row>
    <row r="79" s="108" customFormat="1" spans="1:58">
      <c r="A79" s="158">
        <v>4</v>
      </c>
      <c r="B79" s="121"/>
      <c r="C79" s="122" t="s">
        <v>2244</v>
      </c>
      <c r="D79" s="151" t="s">
        <v>2240</v>
      </c>
      <c r="E79" s="151" t="s">
        <v>4050</v>
      </c>
      <c r="F79" s="151">
        <v>3.2</v>
      </c>
      <c r="G79" s="151">
        <v>2.3</v>
      </c>
      <c r="H79" s="151">
        <f>ROUND(F79*G79,2)</f>
        <v>7.36</v>
      </c>
      <c r="I79" s="151" t="s">
        <v>2241</v>
      </c>
      <c r="J79" s="151">
        <v>100</v>
      </c>
      <c r="K79" s="158" t="s">
        <v>4045</v>
      </c>
      <c r="L79" s="158">
        <f>ROUND(F79/0.8/0.8,0)</f>
        <v>5</v>
      </c>
      <c r="M79" s="158" t="s">
        <v>4045</v>
      </c>
      <c r="N79" s="158">
        <f>ROUND(G79/0.8/0.8,0)*2</f>
        <v>8</v>
      </c>
      <c r="O79" s="158" t="s">
        <v>4046</v>
      </c>
      <c r="P79" s="168">
        <f>ROUND(F79/1.6/2.4,1)</f>
        <v>0.8</v>
      </c>
      <c r="Q79" s="158" t="s">
        <v>4047</v>
      </c>
      <c r="R79" s="168">
        <f>ROUND((F79*3.14/2+G79*2)*1.15*(1+1/0.1)*2*0.222,2)</f>
        <v>54.05</v>
      </c>
      <c r="S79" s="158"/>
      <c r="T79" s="158"/>
      <c r="U79" s="158"/>
      <c r="V79" s="151"/>
      <c r="W79" s="151">
        <v>250</v>
      </c>
      <c r="X79" s="158"/>
      <c r="Y79" s="139">
        <v>41699</v>
      </c>
      <c r="Z79" s="158"/>
      <c r="AA79" s="158"/>
      <c r="AB79" s="140"/>
      <c r="AC79" s="140"/>
      <c r="AD79" s="176"/>
      <c r="AE79" s="137"/>
      <c r="AF79" s="177"/>
      <c r="AG79" s="137"/>
      <c r="AH79" s="134"/>
      <c r="AI79" s="143"/>
      <c r="AJ79" s="144"/>
      <c r="AK79" s="195"/>
      <c r="AL79" s="195"/>
      <c r="AM79" s="195"/>
      <c r="AN79" s="195"/>
      <c r="AO79" s="195"/>
      <c r="AP79" s="195"/>
      <c r="AQ79" s="195"/>
      <c r="AR79" s="195"/>
      <c r="AS79" s="195"/>
      <c r="AT79" s="195"/>
      <c r="AU79" s="195"/>
      <c r="AV79" s="195"/>
      <c r="AW79" s="195"/>
      <c r="AX79" s="195"/>
      <c r="AY79" s="195"/>
      <c r="AZ79" s="195"/>
      <c r="BA79" s="195"/>
      <c r="BB79" s="195"/>
      <c r="BC79" s="195"/>
      <c r="BD79" s="195"/>
      <c r="BE79" s="195"/>
      <c r="BF79" s="195"/>
    </row>
    <row r="80" s="108" customFormat="1" spans="1:58">
      <c r="A80" s="158">
        <v>5</v>
      </c>
      <c r="B80" s="121"/>
      <c r="C80" s="122" t="s">
        <v>2245</v>
      </c>
      <c r="D80" s="151" t="s">
        <v>2240</v>
      </c>
      <c r="E80" s="151" t="s">
        <v>4050</v>
      </c>
      <c r="F80" s="151">
        <v>4</v>
      </c>
      <c r="G80" s="151">
        <v>2.9</v>
      </c>
      <c r="H80" s="151">
        <f>ROUND(F80*G80,2)</f>
        <v>11.6</v>
      </c>
      <c r="I80" s="151" t="s">
        <v>2241</v>
      </c>
      <c r="J80" s="151">
        <v>100</v>
      </c>
      <c r="K80" s="158" t="s">
        <v>4045</v>
      </c>
      <c r="L80" s="158">
        <f>ROUND(F80/0.8/0.8,0)</f>
        <v>6</v>
      </c>
      <c r="M80" s="158" t="s">
        <v>4045</v>
      </c>
      <c r="N80" s="158">
        <f>ROUND(G80/0.8/0.8,0)*2</f>
        <v>10</v>
      </c>
      <c r="O80" s="158" t="s">
        <v>4046</v>
      </c>
      <c r="P80" s="168">
        <f>ROUND(F80/1.6/2.4,1)</f>
        <v>1</v>
      </c>
      <c r="Q80" s="158" t="s">
        <v>4047</v>
      </c>
      <c r="R80" s="168">
        <f>ROUND((F80*3.14/2+G80*2)*1.15*(1+1/0.1)*2*0.222,2)</f>
        <v>67.85</v>
      </c>
      <c r="S80" s="158"/>
      <c r="T80" s="158"/>
      <c r="U80" s="158"/>
      <c r="V80" s="151"/>
      <c r="W80" s="151">
        <v>86</v>
      </c>
      <c r="X80" s="158"/>
      <c r="Y80" s="139">
        <v>41456</v>
      </c>
      <c r="Z80" s="158"/>
      <c r="AA80" s="158"/>
      <c r="AB80" s="140"/>
      <c r="AC80" s="140"/>
      <c r="AD80" s="176"/>
      <c r="AE80" s="137"/>
      <c r="AF80" s="177"/>
      <c r="AG80" s="137"/>
      <c r="AH80" s="134"/>
      <c r="AI80" s="143"/>
      <c r="AJ80" s="144"/>
      <c r="AK80" s="195"/>
      <c r="AL80" s="195"/>
      <c r="AM80" s="195"/>
      <c r="AN80" s="195"/>
      <c r="AO80" s="195"/>
      <c r="AP80" s="195"/>
      <c r="AQ80" s="195"/>
      <c r="AR80" s="195"/>
      <c r="AS80" s="195"/>
      <c r="AT80" s="195"/>
      <c r="AU80" s="195"/>
      <c r="AV80" s="195"/>
      <c r="AW80" s="195"/>
      <c r="AX80" s="195"/>
      <c r="AY80" s="195"/>
      <c r="AZ80" s="195"/>
      <c r="BA80" s="195"/>
      <c r="BB80" s="195"/>
      <c r="BC80" s="195"/>
      <c r="BD80" s="195"/>
      <c r="BE80" s="195"/>
      <c r="BF80" s="195"/>
    </row>
    <row r="81" s="108" customFormat="1" spans="1:58">
      <c r="A81" s="158">
        <v>6</v>
      </c>
      <c r="B81" s="121"/>
      <c r="C81" s="122" t="s">
        <v>2246</v>
      </c>
      <c r="D81" s="151" t="s">
        <v>2240</v>
      </c>
      <c r="E81" s="151" t="s">
        <v>4049</v>
      </c>
      <c r="F81" s="151">
        <v>5</v>
      </c>
      <c r="G81" s="151"/>
      <c r="H81" s="151">
        <f>ROUND((F81/2+J81/1000)^2*3.14,2)</f>
        <v>19.63</v>
      </c>
      <c r="I81" s="151" t="s">
        <v>2247</v>
      </c>
      <c r="J81" s="151"/>
      <c r="K81" s="158"/>
      <c r="L81" s="158"/>
      <c r="M81" s="158"/>
      <c r="N81" s="158"/>
      <c r="O81" s="158"/>
      <c r="P81" s="158"/>
      <c r="Q81" s="158"/>
      <c r="R81" s="158"/>
      <c r="S81" s="158"/>
      <c r="T81" s="158"/>
      <c r="U81" s="158"/>
      <c r="V81" s="151"/>
      <c r="W81" s="151">
        <v>21</v>
      </c>
      <c r="X81" s="158"/>
      <c r="Y81" s="139">
        <v>40909</v>
      </c>
      <c r="Z81" s="158"/>
      <c r="AA81" s="158"/>
      <c r="AB81" s="140"/>
      <c r="AC81" s="140"/>
      <c r="AD81" s="176"/>
      <c r="AE81" s="137"/>
      <c r="AF81" s="177"/>
      <c r="AG81" s="137"/>
      <c r="AH81" s="134"/>
      <c r="AI81" s="143"/>
      <c r="AJ81" s="144"/>
      <c r="AK81" s="195"/>
      <c r="AL81" s="195"/>
      <c r="AM81" s="195"/>
      <c r="AN81" s="195"/>
      <c r="AO81" s="195"/>
      <c r="AP81" s="195"/>
      <c r="AQ81" s="195"/>
      <c r="AR81" s="195"/>
      <c r="AS81" s="195"/>
      <c r="AT81" s="195"/>
      <c r="AU81" s="195"/>
      <c r="AV81" s="195"/>
      <c r="AW81" s="195"/>
      <c r="AX81" s="195"/>
      <c r="AY81" s="195"/>
      <c r="AZ81" s="195"/>
      <c r="BA81" s="195"/>
      <c r="BB81" s="195"/>
      <c r="BC81" s="195"/>
      <c r="BD81" s="195"/>
      <c r="BE81" s="195"/>
      <c r="BF81" s="195"/>
    </row>
    <row r="82" s="108" customFormat="1" spans="1:58">
      <c r="A82" s="158">
        <v>7</v>
      </c>
      <c r="B82" s="121"/>
      <c r="C82" s="122" t="s">
        <v>2248</v>
      </c>
      <c r="D82" s="151" t="s">
        <v>2240</v>
      </c>
      <c r="E82" s="151" t="s">
        <v>4049</v>
      </c>
      <c r="F82" s="151">
        <v>5</v>
      </c>
      <c r="G82" s="151"/>
      <c r="H82" s="151">
        <f>ROUND((F82/2+J82/1000)^2*3.14,2)</f>
        <v>19.63</v>
      </c>
      <c r="I82" s="151" t="s">
        <v>2247</v>
      </c>
      <c r="J82" s="151"/>
      <c r="K82" s="158"/>
      <c r="L82" s="158"/>
      <c r="M82" s="158"/>
      <c r="N82" s="158"/>
      <c r="O82" s="158"/>
      <c r="P82" s="158"/>
      <c r="Q82" s="158"/>
      <c r="R82" s="158"/>
      <c r="S82" s="158"/>
      <c r="T82" s="158"/>
      <c r="U82" s="158"/>
      <c r="V82" s="151"/>
      <c r="W82" s="151">
        <v>12</v>
      </c>
      <c r="X82" s="158"/>
      <c r="Y82" s="139">
        <v>40909</v>
      </c>
      <c r="Z82" s="158"/>
      <c r="AA82" s="158"/>
      <c r="AB82" s="140"/>
      <c r="AC82" s="140"/>
      <c r="AD82" s="176"/>
      <c r="AE82" s="137"/>
      <c r="AF82" s="177"/>
      <c r="AG82" s="137"/>
      <c r="AH82" s="134"/>
      <c r="AI82" s="143"/>
      <c r="AJ82" s="144"/>
      <c r="AK82" s="195"/>
      <c r="AL82" s="195"/>
      <c r="AM82" s="195"/>
      <c r="AN82" s="195"/>
      <c r="AO82" s="195"/>
      <c r="AP82" s="195"/>
      <c r="AQ82" s="195"/>
      <c r="AR82" s="195"/>
      <c r="AS82" s="195"/>
      <c r="AT82" s="195"/>
      <c r="AU82" s="195"/>
      <c r="AV82" s="195"/>
      <c r="AW82" s="195"/>
      <c r="AX82" s="195"/>
      <c r="AY82" s="195"/>
      <c r="AZ82" s="195"/>
      <c r="BA82" s="195"/>
      <c r="BB82" s="195"/>
      <c r="BC82" s="195"/>
      <c r="BD82" s="195"/>
      <c r="BE82" s="195"/>
      <c r="BF82" s="195"/>
    </row>
    <row r="83" s="108" customFormat="1" spans="1:58">
      <c r="A83" s="158">
        <v>8</v>
      </c>
      <c r="B83" s="121"/>
      <c r="C83" s="122" t="s">
        <v>2249</v>
      </c>
      <c r="D83" s="151" t="s">
        <v>2250</v>
      </c>
      <c r="E83" s="151" t="s">
        <v>4050</v>
      </c>
      <c r="F83" s="151">
        <v>4.1</v>
      </c>
      <c r="G83" s="151">
        <v>3.4</v>
      </c>
      <c r="H83" s="151">
        <f t="shared" ref="H83:H88" si="0">ROUND(F83*G83,2)</f>
        <v>13.94</v>
      </c>
      <c r="I83" s="151" t="s">
        <v>2241</v>
      </c>
      <c r="J83" s="151">
        <v>100</v>
      </c>
      <c r="K83" s="158" t="s">
        <v>4045</v>
      </c>
      <c r="L83" s="158">
        <f t="shared" ref="L83:L88" si="1">ROUND(F83/0.8/0.8,0)</f>
        <v>6</v>
      </c>
      <c r="M83" s="158" t="s">
        <v>4045</v>
      </c>
      <c r="N83" s="158">
        <f t="shared" ref="N83:N88" si="2">ROUND(G83/0.8/0.8,0)*2</f>
        <v>10</v>
      </c>
      <c r="O83" s="158" t="s">
        <v>4046</v>
      </c>
      <c r="P83" s="168">
        <f t="shared" ref="P83:P88" si="3">ROUND(F83/1.6/2.4,1)</f>
        <v>1.1</v>
      </c>
      <c r="Q83" s="158" t="s">
        <v>4047</v>
      </c>
      <c r="R83" s="168">
        <f t="shared" ref="R83:R88" si="4">ROUND((F83*3.14/2+G83*2)*1.15*(1+1/0.1)*2*0.222,2)</f>
        <v>74.35</v>
      </c>
      <c r="S83" s="158"/>
      <c r="T83" s="158"/>
      <c r="U83" s="158"/>
      <c r="V83" s="151"/>
      <c r="W83" s="151">
        <v>1219</v>
      </c>
      <c r="X83" s="158"/>
      <c r="Y83" s="139">
        <v>41760</v>
      </c>
      <c r="Z83" s="158"/>
      <c r="AA83" s="158"/>
      <c r="AB83" s="140"/>
      <c r="AC83" s="140"/>
      <c r="AD83" s="176"/>
      <c r="AE83" s="137"/>
      <c r="AF83" s="177"/>
      <c r="AG83" s="137"/>
      <c r="AH83" s="134"/>
      <c r="AI83" s="143"/>
      <c r="AJ83" s="144"/>
      <c r="AK83" s="195"/>
      <c r="AL83" s="195"/>
      <c r="AM83" s="195"/>
      <c r="AN83" s="195"/>
      <c r="AO83" s="195"/>
      <c r="AP83" s="195"/>
      <c r="AQ83" s="195"/>
      <c r="AR83" s="195"/>
      <c r="AS83" s="195"/>
      <c r="AT83" s="195"/>
      <c r="AU83" s="195"/>
      <c r="AV83" s="195"/>
      <c r="AW83" s="195"/>
      <c r="AX83" s="195"/>
      <c r="AY83" s="195"/>
      <c r="AZ83" s="195"/>
      <c r="BA83" s="195"/>
      <c r="BB83" s="195"/>
      <c r="BC83" s="195"/>
      <c r="BD83" s="195"/>
      <c r="BE83" s="195"/>
      <c r="BF83" s="195"/>
    </row>
    <row r="84" s="108" customFormat="1" spans="1:58">
      <c r="A84" s="158">
        <v>9</v>
      </c>
      <c r="B84" s="121"/>
      <c r="C84" s="122" t="s">
        <v>2251</v>
      </c>
      <c r="D84" s="151" t="s">
        <v>2250</v>
      </c>
      <c r="E84" s="151" t="s">
        <v>4050</v>
      </c>
      <c r="F84" s="151">
        <v>3.3</v>
      </c>
      <c r="G84" s="151">
        <v>2.7</v>
      </c>
      <c r="H84" s="151">
        <f t="shared" si="0"/>
        <v>8.91</v>
      </c>
      <c r="I84" s="151" t="s">
        <v>2241</v>
      </c>
      <c r="J84" s="151">
        <v>100</v>
      </c>
      <c r="K84" s="158" t="s">
        <v>4045</v>
      </c>
      <c r="L84" s="158">
        <f t="shared" si="1"/>
        <v>5</v>
      </c>
      <c r="M84" s="158" t="s">
        <v>4045</v>
      </c>
      <c r="N84" s="158">
        <f t="shared" si="2"/>
        <v>8</v>
      </c>
      <c r="O84" s="158" t="s">
        <v>4046</v>
      </c>
      <c r="P84" s="168">
        <f t="shared" si="3"/>
        <v>0.9</v>
      </c>
      <c r="Q84" s="158" t="s">
        <v>4047</v>
      </c>
      <c r="R84" s="168">
        <f t="shared" si="4"/>
        <v>59.43</v>
      </c>
      <c r="S84" s="158"/>
      <c r="T84" s="158"/>
      <c r="U84" s="158"/>
      <c r="V84" s="151"/>
      <c r="W84" s="151">
        <v>342</v>
      </c>
      <c r="X84" s="158"/>
      <c r="Y84" s="139">
        <v>41518</v>
      </c>
      <c r="Z84" s="158"/>
      <c r="AA84" s="158"/>
      <c r="AB84" s="140"/>
      <c r="AC84" s="140"/>
      <c r="AD84" s="176"/>
      <c r="AE84" s="137"/>
      <c r="AF84" s="177"/>
      <c r="AG84" s="137"/>
      <c r="AH84" s="134"/>
      <c r="AI84" s="143"/>
      <c r="AJ84" s="144"/>
      <c r="AK84" s="195"/>
      <c r="AL84" s="195"/>
      <c r="AM84" s="195"/>
      <c r="AN84" s="195"/>
      <c r="AO84" s="195"/>
      <c r="AP84" s="195"/>
      <c r="AQ84" s="195"/>
      <c r="AR84" s="195"/>
      <c r="AS84" s="195"/>
      <c r="AT84" s="195"/>
      <c r="AU84" s="195"/>
      <c r="AV84" s="195"/>
      <c r="AW84" s="195"/>
      <c r="AX84" s="195"/>
      <c r="AY84" s="195"/>
      <c r="AZ84" s="195"/>
      <c r="BA84" s="195"/>
      <c r="BB84" s="195"/>
      <c r="BC84" s="195"/>
      <c r="BD84" s="195"/>
      <c r="BE84" s="195"/>
      <c r="BF84" s="195"/>
    </row>
    <row r="85" s="108" customFormat="1" spans="1:58">
      <c r="A85" s="158">
        <v>10</v>
      </c>
      <c r="B85" s="121"/>
      <c r="C85" s="122" t="s">
        <v>2252</v>
      </c>
      <c r="D85" s="151" t="s">
        <v>2240</v>
      </c>
      <c r="E85" s="151" t="s">
        <v>4050</v>
      </c>
      <c r="F85" s="151">
        <v>3.6</v>
      </c>
      <c r="G85" s="151">
        <v>2.5</v>
      </c>
      <c r="H85" s="151">
        <f t="shared" si="0"/>
        <v>9</v>
      </c>
      <c r="I85" s="151" t="s">
        <v>2241</v>
      </c>
      <c r="J85" s="151">
        <v>100</v>
      </c>
      <c r="K85" s="158" t="s">
        <v>4045</v>
      </c>
      <c r="L85" s="158">
        <f t="shared" si="1"/>
        <v>6</v>
      </c>
      <c r="M85" s="158" t="s">
        <v>4045</v>
      </c>
      <c r="N85" s="158">
        <f t="shared" si="2"/>
        <v>8</v>
      </c>
      <c r="O85" s="158" t="s">
        <v>4046</v>
      </c>
      <c r="P85" s="168">
        <f t="shared" si="3"/>
        <v>0.9</v>
      </c>
      <c r="Q85" s="158" t="s">
        <v>4047</v>
      </c>
      <c r="R85" s="168">
        <f t="shared" si="4"/>
        <v>59.83</v>
      </c>
      <c r="S85" s="158"/>
      <c r="T85" s="158"/>
      <c r="U85" s="158"/>
      <c r="V85" s="151"/>
      <c r="W85" s="151">
        <v>30</v>
      </c>
      <c r="X85" s="158"/>
      <c r="Y85" s="139">
        <v>41730</v>
      </c>
      <c r="Z85" s="158"/>
      <c r="AA85" s="158"/>
      <c r="AB85" s="140"/>
      <c r="AC85" s="140"/>
      <c r="AD85" s="176"/>
      <c r="AE85" s="137"/>
      <c r="AF85" s="177"/>
      <c r="AG85" s="137"/>
      <c r="AH85" s="134"/>
      <c r="AI85" s="143"/>
      <c r="AJ85" s="144"/>
      <c r="AK85" s="195"/>
      <c r="AL85" s="195"/>
      <c r="AM85" s="195"/>
      <c r="AN85" s="195"/>
      <c r="AO85" s="195"/>
      <c r="AP85" s="195"/>
      <c r="AQ85" s="195"/>
      <c r="AR85" s="195"/>
      <c r="AS85" s="195"/>
      <c r="AT85" s="195"/>
      <c r="AU85" s="195"/>
      <c r="AV85" s="195"/>
      <c r="AW85" s="195"/>
      <c r="AX85" s="195"/>
      <c r="AY85" s="195"/>
      <c r="AZ85" s="195"/>
      <c r="BA85" s="195"/>
      <c r="BB85" s="195"/>
      <c r="BC85" s="195"/>
      <c r="BD85" s="195"/>
      <c r="BE85" s="195"/>
      <c r="BF85" s="195"/>
    </row>
    <row r="86" s="108" customFormat="1" spans="1:58">
      <c r="A86" s="158">
        <v>11</v>
      </c>
      <c r="B86" s="121"/>
      <c r="C86" s="122" t="s">
        <v>2253</v>
      </c>
      <c r="D86" s="151" t="s">
        <v>2240</v>
      </c>
      <c r="E86" s="151" t="s">
        <v>4050</v>
      </c>
      <c r="F86" s="151">
        <v>3.6</v>
      </c>
      <c r="G86" s="151">
        <v>2.5</v>
      </c>
      <c r="H86" s="151">
        <f t="shared" si="0"/>
        <v>9</v>
      </c>
      <c r="I86" s="151" t="s">
        <v>2241</v>
      </c>
      <c r="J86" s="151">
        <v>100</v>
      </c>
      <c r="K86" s="158" t="s">
        <v>4045</v>
      </c>
      <c r="L86" s="158">
        <f t="shared" si="1"/>
        <v>6</v>
      </c>
      <c r="M86" s="158" t="s">
        <v>4045</v>
      </c>
      <c r="N86" s="158">
        <f t="shared" si="2"/>
        <v>8</v>
      </c>
      <c r="O86" s="158" t="s">
        <v>4046</v>
      </c>
      <c r="P86" s="168">
        <f t="shared" si="3"/>
        <v>0.9</v>
      </c>
      <c r="Q86" s="158" t="s">
        <v>4047</v>
      </c>
      <c r="R86" s="168">
        <f t="shared" si="4"/>
        <v>59.83</v>
      </c>
      <c r="S86" s="158"/>
      <c r="T86" s="158"/>
      <c r="U86" s="158"/>
      <c r="V86" s="151"/>
      <c r="W86" s="151">
        <v>30</v>
      </c>
      <c r="X86" s="158"/>
      <c r="Y86" s="139">
        <v>41791</v>
      </c>
      <c r="Z86" s="158"/>
      <c r="AA86" s="158"/>
      <c r="AB86" s="140"/>
      <c r="AC86" s="140"/>
      <c r="AD86" s="176"/>
      <c r="AE86" s="137"/>
      <c r="AF86" s="177"/>
      <c r="AG86" s="137"/>
      <c r="AH86" s="134"/>
      <c r="AI86" s="143"/>
      <c r="AJ86" s="144"/>
      <c r="AK86" s="195"/>
      <c r="AL86" s="195"/>
      <c r="AM86" s="195"/>
      <c r="AN86" s="195"/>
      <c r="AO86" s="195"/>
      <c r="AP86" s="195"/>
      <c r="AQ86" s="195"/>
      <c r="AR86" s="195"/>
      <c r="AS86" s="195"/>
      <c r="AT86" s="195"/>
      <c r="AU86" s="195"/>
      <c r="AV86" s="195"/>
      <c r="AW86" s="195"/>
      <c r="AX86" s="195"/>
      <c r="AY86" s="195"/>
      <c r="AZ86" s="195"/>
      <c r="BA86" s="195"/>
      <c r="BB86" s="195"/>
      <c r="BC86" s="195"/>
      <c r="BD86" s="195"/>
      <c r="BE86" s="195"/>
      <c r="BF86" s="195"/>
    </row>
    <row r="87" s="108" customFormat="1" ht="12.75" customHeight="1" spans="1:58">
      <c r="A87" s="158">
        <v>12</v>
      </c>
      <c r="B87" s="121"/>
      <c r="C87" s="122" t="s">
        <v>2254</v>
      </c>
      <c r="D87" s="151" t="s">
        <v>2240</v>
      </c>
      <c r="E87" s="151" t="s">
        <v>4050</v>
      </c>
      <c r="F87" s="151">
        <v>3.6</v>
      </c>
      <c r="G87" s="151">
        <v>2.5</v>
      </c>
      <c r="H87" s="151">
        <f t="shared" si="0"/>
        <v>9</v>
      </c>
      <c r="I87" s="151" t="s">
        <v>2241</v>
      </c>
      <c r="J87" s="151">
        <v>100</v>
      </c>
      <c r="K87" s="158" t="s">
        <v>4045</v>
      </c>
      <c r="L87" s="158">
        <f t="shared" si="1"/>
        <v>6</v>
      </c>
      <c r="M87" s="158" t="s">
        <v>4045</v>
      </c>
      <c r="N87" s="158">
        <f t="shared" si="2"/>
        <v>8</v>
      </c>
      <c r="O87" s="158" t="s">
        <v>4046</v>
      </c>
      <c r="P87" s="168">
        <f t="shared" si="3"/>
        <v>0.9</v>
      </c>
      <c r="Q87" s="158" t="s">
        <v>4047</v>
      </c>
      <c r="R87" s="168">
        <f t="shared" si="4"/>
        <v>59.83</v>
      </c>
      <c r="S87" s="158"/>
      <c r="T87" s="158"/>
      <c r="U87" s="158"/>
      <c r="V87" s="151"/>
      <c r="W87" s="151">
        <v>74</v>
      </c>
      <c r="X87" s="158"/>
      <c r="Y87" s="139">
        <v>41609</v>
      </c>
      <c r="Z87" s="158"/>
      <c r="AA87" s="158"/>
      <c r="AB87" s="140"/>
      <c r="AC87" s="140"/>
      <c r="AD87" s="176"/>
      <c r="AE87" s="137"/>
      <c r="AF87" s="177"/>
      <c r="AG87" s="137"/>
      <c r="AH87" s="134"/>
      <c r="AI87" s="143"/>
      <c r="AJ87" s="144"/>
      <c r="AK87" s="195"/>
      <c r="AL87" s="195"/>
      <c r="AM87" s="195"/>
      <c r="AN87" s="195"/>
      <c r="AO87" s="195"/>
      <c r="AP87" s="195"/>
      <c r="AQ87" s="195"/>
      <c r="AR87" s="195"/>
      <c r="AS87" s="195"/>
      <c r="AT87" s="195"/>
      <c r="AU87" s="195"/>
      <c r="AV87" s="195"/>
      <c r="AW87" s="195"/>
      <c r="AX87" s="195"/>
      <c r="AY87" s="195"/>
      <c r="AZ87" s="195"/>
      <c r="BA87" s="195"/>
      <c r="BB87" s="195"/>
      <c r="BC87" s="195"/>
      <c r="BD87" s="195"/>
      <c r="BE87" s="195"/>
      <c r="BF87" s="195"/>
    </row>
    <row r="88" s="108" customFormat="1" ht="12.75" customHeight="1" spans="1:58">
      <c r="A88" s="158">
        <v>13</v>
      </c>
      <c r="B88" s="121"/>
      <c r="C88" s="122" t="s">
        <v>2255</v>
      </c>
      <c r="D88" s="151" t="s">
        <v>2250</v>
      </c>
      <c r="E88" s="151" t="s">
        <v>4050</v>
      </c>
      <c r="F88" s="151">
        <v>4</v>
      </c>
      <c r="G88" s="151">
        <v>4</v>
      </c>
      <c r="H88" s="151">
        <f t="shared" si="0"/>
        <v>16</v>
      </c>
      <c r="I88" s="151" t="s">
        <v>2241</v>
      </c>
      <c r="J88" s="151">
        <v>100</v>
      </c>
      <c r="K88" s="158" t="s">
        <v>4045</v>
      </c>
      <c r="L88" s="158">
        <f t="shared" si="1"/>
        <v>6</v>
      </c>
      <c r="M88" s="158" t="s">
        <v>4045</v>
      </c>
      <c r="N88" s="158">
        <f t="shared" si="2"/>
        <v>12</v>
      </c>
      <c r="O88" s="158" t="s">
        <v>4046</v>
      </c>
      <c r="P88" s="168">
        <f t="shared" si="3"/>
        <v>1</v>
      </c>
      <c r="Q88" s="158" t="s">
        <v>4047</v>
      </c>
      <c r="R88" s="168">
        <f t="shared" si="4"/>
        <v>80.21</v>
      </c>
      <c r="S88" s="158"/>
      <c r="T88" s="158"/>
      <c r="U88" s="158"/>
      <c r="V88" s="151"/>
      <c r="W88" s="151">
        <v>234</v>
      </c>
      <c r="X88" s="158"/>
      <c r="Y88" s="139">
        <v>41671</v>
      </c>
      <c r="Z88" s="158"/>
      <c r="AA88" s="158"/>
      <c r="AB88" s="140"/>
      <c r="AC88" s="140"/>
      <c r="AD88" s="176"/>
      <c r="AE88" s="137"/>
      <c r="AF88" s="177"/>
      <c r="AG88" s="137"/>
      <c r="AH88" s="134"/>
      <c r="AI88" s="143"/>
      <c r="AJ88" s="144"/>
      <c r="AK88" s="195"/>
      <c r="AL88" s="195"/>
      <c r="AM88" s="195"/>
      <c r="AN88" s="195"/>
      <c r="AO88" s="195"/>
      <c r="AP88" s="195"/>
      <c r="AQ88" s="195"/>
      <c r="AR88" s="195"/>
      <c r="AS88" s="195"/>
      <c r="AT88" s="195"/>
      <c r="AU88" s="195"/>
      <c r="AV88" s="195"/>
      <c r="AW88" s="195"/>
      <c r="AX88" s="195"/>
      <c r="AY88" s="195"/>
      <c r="AZ88" s="195"/>
      <c r="BA88" s="195"/>
      <c r="BB88" s="195"/>
      <c r="BC88" s="195"/>
      <c r="BD88" s="195"/>
      <c r="BE88" s="195"/>
      <c r="BF88" s="195"/>
    </row>
    <row r="89" s="108" customFormat="1" ht="12.75" customHeight="1" spans="1:58">
      <c r="A89" s="158">
        <v>14</v>
      </c>
      <c r="B89" s="121"/>
      <c r="C89" s="122" t="s">
        <v>2256</v>
      </c>
      <c r="D89" s="151" t="s">
        <v>2240</v>
      </c>
      <c r="E89" s="151" t="s">
        <v>4049</v>
      </c>
      <c r="F89" s="151">
        <v>3.5</v>
      </c>
      <c r="G89" s="151"/>
      <c r="H89" s="151">
        <f>ROUND((F89/2+J89/1000)^2*3.14,2)</f>
        <v>9.62</v>
      </c>
      <c r="I89" s="151" t="s">
        <v>2247</v>
      </c>
      <c r="J89" s="151"/>
      <c r="K89" s="158"/>
      <c r="L89" s="158"/>
      <c r="M89" s="158"/>
      <c r="N89" s="158"/>
      <c r="O89" s="158"/>
      <c r="P89" s="158"/>
      <c r="Q89" s="158"/>
      <c r="R89" s="158"/>
      <c r="S89" s="158"/>
      <c r="T89" s="158"/>
      <c r="U89" s="158"/>
      <c r="V89" s="151"/>
      <c r="W89" s="151">
        <v>21</v>
      </c>
      <c r="X89" s="158"/>
      <c r="Y89" s="139">
        <v>41699</v>
      </c>
      <c r="Z89" s="158"/>
      <c r="AA89" s="158"/>
      <c r="AB89" s="140"/>
      <c r="AC89" s="140"/>
      <c r="AD89" s="176"/>
      <c r="AE89" s="137"/>
      <c r="AF89" s="177"/>
      <c r="AG89" s="137"/>
      <c r="AH89" s="134"/>
      <c r="AI89" s="143"/>
      <c r="AJ89" s="144"/>
      <c r="AK89" s="195"/>
      <c r="AL89" s="195"/>
      <c r="AM89" s="195"/>
      <c r="AN89" s="195"/>
      <c r="AO89" s="195"/>
      <c r="AP89" s="195"/>
      <c r="AQ89" s="195"/>
      <c r="AR89" s="195"/>
      <c r="AS89" s="195"/>
      <c r="AT89" s="195"/>
      <c r="AU89" s="195"/>
      <c r="AV89" s="195"/>
      <c r="AW89" s="195"/>
      <c r="AX89" s="195"/>
      <c r="AY89" s="195"/>
      <c r="AZ89" s="195"/>
      <c r="BA89" s="195"/>
      <c r="BB89" s="195"/>
      <c r="BC89" s="195"/>
      <c r="BD89" s="195"/>
      <c r="BE89" s="195"/>
      <c r="BF89" s="195"/>
    </row>
    <row r="90" s="108" customFormat="1" spans="1:58">
      <c r="A90" s="158">
        <v>15</v>
      </c>
      <c r="B90" s="121"/>
      <c r="C90" s="122" t="s">
        <v>2257</v>
      </c>
      <c r="D90" s="151" t="s">
        <v>2240</v>
      </c>
      <c r="E90" s="151" t="s">
        <v>4050</v>
      </c>
      <c r="F90" s="151">
        <v>5</v>
      </c>
      <c r="G90" s="151">
        <v>2.8</v>
      </c>
      <c r="H90" s="151">
        <f>ROUND(F90*G90,2)</f>
        <v>14</v>
      </c>
      <c r="I90" s="151" t="s">
        <v>2241</v>
      </c>
      <c r="J90" s="151">
        <v>100</v>
      </c>
      <c r="K90" s="158" t="s">
        <v>4045</v>
      </c>
      <c r="L90" s="158">
        <f>ROUND(F90/0.8/0.8,0)</f>
        <v>8</v>
      </c>
      <c r="M90" s="158" t="s">
        <v>4045</v>
      </c>
      <c r="N90" s="158">
        <f>ROUND(G90/0.8/0.8,0)*2</f>
        <v>8</v>
      </c>
      <c r="O90" s="158" t="s">
        <v>4046</v>
      </c>
      <c r="P90" s="168">
        <f>ROUND(F90/1.6/2.4,1)</f>
        <v>1.3</v>
      </c>
      <c r="Q90" s="158" t="s">
        <v>4047</v>
      </c>
      <c r="R90" s="168">
        <f>ROUND((F90*3.14/2+G90*2)*1.15*(1+1/0.1)*2*0.222,2)</f>
        <v>75.54</v>
      </c>
      <c r="S90" s="158"/>
      <c r="T90" s="158"/>
      <c r="U90" s="158"/>
      <c r="V90" s="151"/>
      <c r="W90" s="151">
        <v>140</v>
      </c>
      <c r="X90" s="158"/>
      <c r="Y90" s="139">
        <v>41850</v>
      </c>
      <c r="Z90" s="158"/>
      <c r="AA90" s="158"/>
      <c r="AB90" s="140"/>
      <c r="AC90" s="140"/>
      <c r="AD90" s="176"/>
      <c r="AE90" s="137"/>
      <c r="AF90" s="177"/>
      <c r="AG90" s="137"/>
      <c r="AH90" s="134"/>
      <c r="AI90" s="143"/>
      <c r="AJ90" s="144"/>
      <c r="AK90" s="195"/>
      <c r="AL90" s="195"/>
      <c r="AM90" s="195"/>
      <c r="AN90" s="195"/>
      <c r="AO90" s="195"/>
      <c r="AP90" s="195"/>
      <c r="AQ90" s="195"/>
      <c r="AR90" s="195"/>
      <c r="AS90" s="195"/>
      <c r="AT90" s="195"/>
      <c r="AU90" s="195"/>
      <c r="AV90" s="195"/>
      <c r="AW90" s="195"/>
      <c r="AX90" s="195"/>
      <c r="AY90" s="195"/>
      <c r="AZ90" s="195"/>
      <c r="BA90" s="195"/>
      <c r="BB90" s="195"/>
      <c r="BC90" s="195"/>
      <c r="BD90" s="195"/>
      <c r="BE90" s="195"/>
      <c r="BF90" s="195"/>
    </row>
    <row r="91" s="108" customFormat="1" spans="1:58">
      <c r="A91" s="158">
        <v>16</v>
      </c>
      <c r="B91" s="121"/>
      <c r="C91" s="122" t="s">
        <v>2258</v>
      </c>
      <c r="D91" s="151" t="s">
        <v>2240</v>
      </c>
      <c r="E91" s="151" t="s">
        <v>4050</v>
      </c>
      <c r="F91" s="151">
        <v>3.6</v>
      </c>
      <c r="G91" s="151">
        <v>2.5</v>
      </c>
      <c r="H91" s="151">
        <f>ROUND(F91*G91,2)</f>
        <v>9</v>
      </c>
      <c r="I91" s="151" t="s">
        <v>2241</v>
      </c>
      <c r="J91" s="151">
        <v>100</v>
      </c>
      <c r="K91" s="158" t="s">
        <v>4045</v>
      </c>
      <c r="L91" s="158">
        <f>ROUND(F91/0.8/0.8,0)</f>
        <v>6</v>
      </c>
      <c r="M91" s="158" t="s">
        <v>4045</v>
      </c>
      <c r="N91" s="158">
        <f>ROUND(G91/0.8/0.8,0)*2</f>
        <v>8</v>
      </c>
      <c r="O91" s="158" t="s">
        <v>4046</v>
      </c>
      <c r="P91" s="168">
        <f>ROUND(F91/1.6/2.4,1)</f>
        <v>0.9</v>
      </c>
      <c r="Q91" s="158" t="s">
        <v>4047</v>
      </c>
      <c r="R91" s="168">
        <f>ROUND((F91*3.14/2+G91*2)*1.15*(1+1/0.1)*2*0.222,2)</f>
        <v>59.83</v>
      </c>
      <c r="S91" s="158"/>
      <c r="T91" s="158"/>
      <c r="U91" s="158"/>
      <c r="V91" s="151"/>
      <c r="W91" s="151">
        <v>32.6</v>
      </c>
      <c r="X91" s="158"/>
      <c r="Y91" s="139">
        <v>41850</v>
      </c>
      <c r="Z91" s="158"/>
      <c r="AA91" s="158"/>
      <c r="AB91" s="140"/>
      <c r="AC91" s="140"/>
      <c r="AD91" s="176"/>
      <c r="AE91" s="137"/>
      <c r="AF91" s="177"/>
      <c r="AG91" s="137"/>
      <c r="AH91" s="134"/>
      <c r="AI91" s="143"/>
      <c r="AJ91" s="144"/>
      <c r="AK91" s="195"/>
      <c r="AL91" s="195"/>
      <c r="AM91" s="195"/>
      <c r="AN91" s="195"/>
      <c r="AO91" s="195"/>
      <c r="AP91" s="195"/>
      <c r="AQ91" s="195"/>
      <c r="AR91" s="195"/>
      <c r="AS91" s="195"/>
      <c r="AT91" s="195"/>
      <c r="AU91" s="195"/>
      <c r="AV91" s="195"/>
      <c r="AW91" s="195"/>
      <c r="AX91" s="195"/>
      <c r="AY91" s="195"/>
      <c r="AZ91" s="195"/>
      <c r="BA91" s="195"/>
      <c r="BB91" s="195"/>
      <c r="BC91" s="195"/>
      <c r="BD91" s="195"/>
      <c r="BE91" s="195"/>
      <c r="BF91" s="195"/>
    </row>
    <row r="92" s="108" customFormat="1" spans="1:58">
      <c r="A92" s="158">
        <v>17</v>
      </c>
      <c r="B92" s="121"/>
      <c r="C92" s="122" t="s">
        <v>2259</v>
      </c>
      <c r="D92" s="151" t="s">
        <v>2240</v>
      </c>
      <c r="E92" s="151" t="s">
        <v>4050</v>
      </c>
      <c r="F92" s="151">
        <v>3.6</v>
      </c>
      <c r="G92" s="151">
        <v>2.5</v>
      </c>
      <c r="H92" s="151">
        <f>ROUND(F92*G92,2)</f>
        <v>9</v>
      </c>
      <c r="I92" s="151" t="s">
        <v>2241</v>
      </c>
      <c r="J92" s="151">
        <v>100</v>
      </c>
      <c r="K92" s="158" t="s">
        <v>4045</v>
      </c>
      <c r="L92" s="158">
        <f>ROUND(F92/0.8/0.8,0)</f>
        <v>6</v>
      </c>
      <c r="M92" s="158" t="s">
        <v>4045</v>
      </c>
      <c r="N92" s="158">
        <f>ROUND(G92/0.8/0.8,0)*2</f>
        <v>8</v>
      </c>
      <c r="O92" s="158" t="s">
        <v>4046</v>
      </c>
      <c r="P92" s="168">
        <f>ROUND(F92/1.6/2.4,1)</f>
        <v>0.9</v>
      </c>
      <c r="Q92" s="158" t="s">
        <v>4047</v>
      </c>
      <c r="R92" s="168">
        <f>ROUND((F92*3.14/2+G92*2)*1.15*(1+1/0.1)*2*0.222,2)</f>
        <v>59.83</v>
      </c>
      <c r="S92" s="158"/>
      <c r="T92" s="158"/>
      <c r="U92" s="158"/>
      <c r="V92" s="151"/>
      <c r="W92" s="151">
        <v>29.6</v>
      </c>
      <c r="X92" s="158"/>
      <c r="Y92" s="139">
        <v>41850</v>
      </c>
      <c r="Z92" s="158"/>
      <c r="AA92" s="158"/>
      <c r="AB92" s="140"/>
      <c r="AC92" s="140"/>
      <c r="AD92" s="176"/>
      <c r="AE92" s="137"/>
      <c r="AF92" s="177"/>
      <c r="AG92" s="137"/>
      <c r="AH92" s="134"/>
      <c r="AI92" s="143"/>
      <c r="AJ92" s="144"/>
      <c r="AK92" s="195"/>
      <c r="AL92" s="195"/>
      <c r="AM92" s="195"/>
      <c r="AN92" s="195"/>
      <c r="AO92" s="195"/>
      <c r="AP92" s="195"/>
      <c r="AQ92" s="195"/>
      <c r="AR92" s="195"/>
      <c r="AS92" s="195"/>
      <c r="AT92" s="195"/>
      <c r="AU92" s="195"/>
      <c r="AV92" s="195"/>
      <c r="AW92" s="195"/>
      <c r="AX92" s="195"/>
      <c r="AY92" s="195"/>
      <c r="AZ92" s="195"/>
      <c r="BA92" s="195"/>
      <c r="BB92" s="195"/>
      <c r="BC92" s="195"/>
      <c r="BD92" s="195"/>
      <c r="BE92" s="195"/>
      <c r="BF92" s="195"/>
    </row>
    <row r="93" s="108" customFormat="1" spans="1:58">
      <c r="A93" s="158">
        <v>18</v>
      </c>
      <c r="B93" s="121"/>
      <c r="C93" s="122" t="s">
        <v>2260</v>
      </c>
      <c r="D93" s="151" t="s">
        <v>2250</v>
      </c>
      <c r="E93" s="151" t="s">
        <v>4050</v>
      </c>
      <c r="F93" s="151">
        <v>4.2</v>
      </c>
      <c r="G93" s="151">
        <v>2.6</v>
      </c>
      <c r="H93" s="151">
        <f>ROUND(F93*G93,2)</f>
        <v>10.92</v>
      </c>
      <c r="I93" s="151" t="s">
        <v>2241</v>
      </c>
      <c r="J93" s="151">
        <v>100</v>
      </c>
      <c r="K93" s="158" t="s">
        <v>4045</v>
      </c>
      <c r="L93" s="158">
        <f>ROUND(F93/0.8/0.8,0)</f>
        <v>7</v>
      </c>
      <c r="M93" s="158" t="s">
        <v>4045</v>
      </c>
      <c r="N93" s="169">
        <f>ROUND(G93/0.8/0.8,0)*2</f>
        <v>8</v>
      </c>
      <c r="O93" s="158" t="s">
        <v>4046</v>
      </c>
      <c r="P93" s="168">
        <f>ROUND(F93/1.6/2.4,1)</f>
        <v>1.1</v>
      </c>
      <c r="Q93" s="158" t="s">
        <v>4047</v>
      </c>
      <c r="R93" s="168">
        <f>ROUND((F93*3.14/2+G93*2)*1.15*(1+1/0.1)*2*0.222,2)</f>
        <v>66.24</v>
      </c>
      <c r="S93" s="158"/>
      <c r="T93" s="158"/>
      <c r="U93" s="158"/>
      <c r="V93" s="151"/>
      <c r="W93" s="151">
        <v>234</v>
      </c>
      <c r="X93" s="158"/>
      <c r="Y93" s="139">
        <v>41850</v>
      </c>
      <c r="Z93" s="158"/>
      <c r="AA93" s="158"/>
      <c r="AB93" s="140"/>
      <c r="AC93" s="140"/>
      <c r="AD93" s="176"/>
      <c r="AE93" s="137"/>
      <c r="AF93" s="177"/>
      <c r="AG93" s="137"/>
      <c r="AH93" s="134"/>
      <c r="AI93" s="143"/>
      <c r="AJ93" s="144"/>
      <c r="AK93" s="195"/>
      <c r="AL93" s="195"/>
      <c r="AM93" s="195"/>
      <c r="AN93" s="195"/>
      <c r="AO93" s="195"/>
      <c r="AP93" s="195"/>
      <c r="AQ93" s="195"/>
      <c r="AR93" s="195"/>
      <c r="AS93" s="195"/>
      <c r="AT93" s="195"/>
      <c r="AU93" s="195"/>
      <c r="AV93" s="195"/>
      <c r="AW93" s="195"/>
      <c r="AX93" s="195"/>
      <c r="AY93" s="195"/>
      <c r="AZ93" s="195"/>
      <c r="BA93" s="195"/>
      <c r="BB93" s="195"/>
      <c r="BC93" s="195"/>
      <c r="BD93" s="195"/>
      <c r="BE93" s="195"/>
      <c r="BF93" s="195"/>
    </row>
    <row r="94" spans="1:58">
      <c r="A94" s="117"/>
      <c r="B94" s="117"/>
      <c r="C94" s="117"/>
      <c r="D94" s="123"/>
      <c r="E94" s="123"/>
      <c r="F94" s="123"/>
      <c r="G94" s="123"/>
      <c r="H94" s="123"/>
      <c r="I94" s="123"/>
      <c r="J94" s="123"/>
      <c r="K94" s="117"/>
      <c r="L94" s="117"/>
      <c r="M94" s="117"/>
      <c r="N94" s="117"/>
      <c r="O94" s="117"/>
      <c r="P94" s="117"/>
      <c r="Q94" s="117"/>
      <c r="R94" s="117"/>
      <c r="S94" s="117"/>
      <c r="T94" s="117"/>
      <c r="U94" s="117"/>
      <c r="V94" s="123"/>
      <c r="W94" s="123"/>
      <c r="X94" s="117"/>
      <c r="Y94" s="183"/>
      <c r="Z94" s="117"/>
      <c r="AA94" s="117"/>
      <c r="AB94" s="132"/>
      <c r="AC94" s="132"/>
      <c r="AD94" s="136"/>
      <c r="AE94" s="137"/>
      <c r="AF94" s="138"/>
      <c r="AG94" s="137"/>
      <c r="AH94" s="134"/>
      <c r="AI94" s="143"/>
      <c r="AJ94" s="144"/>
      <c r="AK94" s="145"/>
      <c r="AL94" s="145"/>
      <c r="AM94" s="145"/>
      <c r="AN94" s="145"/>
      <c r="AO94" s="145"/>
      <c r="AP94" s="145"/>
      <c r="AQ94" s="145"/>
      <c r="AR94" s="145"/>
      <c r="AS94" s="145"/>
      <c r="AT94" s="145"/>
      <c r="AU94" s="145"/>
      <c r="AV94" s="145"/>
      <c r="AW94" s="145"/>
      <c r="AX94" s="145"/>
      <c r="AY94" s="145"/>
      <c r="AZ94" s="145"/>
      <c r="BA94" s="145"/>
      <c r="BB94" s="145"/>
      <c r="BC94" s="145"/>
      <c r="BD94" s="145"/>
      <c r="BE94" s="145"/>
      <c r="BF94" s="145"/>
    </row>
    <row r="95" spans="1:36">
      <c r="A95" s="159" t="s">
        <v>4051</v>
      </c>
      <c r="B95" s="159"/>
      <c r="C95" s="159"/>
      <c r="D95" s="160"/>
      <c r="E95" s="160"/>
      <c r="F95" s="160"/>
      <c r="G95" s="160"/>
      <c r="H95" s="160"/>
      <c r="I95" s="160"/>
      <c r="J95" s="160"/>
      <c r="K95" s="160"/>
      <c r="L95" s="160"/>
      <c r="M95" s="160"/>
      <c r="N95" s="160"/>
      <c r="O95" s="160"/>
      <c r="P95" s="160"/>
      <c r="Q95" s="160"/>
      <c r="R95" s="160"/>
      <c r="S95" s="160"/>
      <c r="T95" s="160"/>
      <c r="U95" s="160"/>
      <c r="V95" s="160"/>
      <c r="W95" s="160"/>
      <c r="X95" s="160"/>
      <c r="Y95" s="184"/>
      <c r="Z95" s="185"/>
      <c r="AA95" s="160"/>
      <c r="AB95" s="186"/>
      <c r="AC95" s="186">
        <f>SUM(AC8:AC94)</f>
        <v>50497618.61</v>
      </c>
      <c r="AD95" s="186">
        <f>SUM(AD8:AD94)</f>
        <v>27387962.61</v>
      </c>
      <c r="AE95" s="187">
        <f>SUM(AE8:AE93)</f>
        <v>0</v>
      </c>
      <c r="AF95" s="186"/>
      <c r="AG95" s="187">
        <f>SUM(AG8:AG93)</f>
        <v>0</v>
      </c>
      <c r="AH95" s="200">
        <f>IF(AC95-AD95=0,"",(AG95-AC95+AD95)/(AC95-AD95)*100)</f>
        <v>-100</v>
      </c>
      <c r="AI95" s="201"/>
      <c r="AJ95" s="202"/>
    </row>
    <row r="96" spans="1:36">
      <c r="A96" s="159" t="s">
        <v>4052</v>
      </c>
      <c r="B96" s="159"/>
      <c r="C96" s="159"/>
      <c r="D96" s="160"/>
      <c r="E96" s="160"/>
      <c r="F96" s="160"/>
      <c r="G96" s="160"/>
      <c r="H96" s="160"/>
      <c r="I96" s="160"/>
      <c r="J96" s="160"/>
      <c r="K96" s="160"/>
      <c r="L96" s="160"/>
      <c r="M96" s="160"/>
      <c r="N96" s="160"/>
      <c r="O96" s="160"/>
      <c r="P96" s="160"/>
      <c r="Q96" s="160"/>
      <c r="R96" s="160"/>
      <c r="S96" s="160"/>
      <c r="T96" s="160"/>
      <c r="U96" s="160"/>
      <c r="V96" s="160"/>
      <c r="W96" s="160"/>
      <c r="X96" s="160"/>
      <c r="Y96" s="184"/>
      <c r="Z96" s="185"/>
      <c r="AA96" s="160"/>
      <c r="AB96" s="186"/>
      <c r="AC96" s="186">
        <f>AD95</f>
        <v>27387962.61</v>
      </c>
      <c r="AD96" s="186"/>
      <c r="AE96" s="188"/>
      <c r="AF96" s="189"/>
      <c r="AG96" s="188"/>
      <c r="AH96" s="200">
        <f>IF(AC96=0,"",(AG96-AC96)/AC96*100)</f>
        <v>-100</v>
      </c>
      <c r="AI96" s="201"/>
      <c r="AJ96" s="202"/>
    </row>
    <row r="97" spans="1:36">
      <c r="A97" s="159" t="s">
        <v>4053</v>
      </c>
      <c r="B97" s="159"/>
      <c r="C97" s="159"/>
      <c r="D97" s="161"/>
      <c r="E97" s="162"/>
      <c r="F97" s="162"/>
      <c r="G97" s="162"/>
      <c r="H97" s="162"/>
      <c r="I97" s="161"/>
      <c r="J97" s="161"/>
      <c r="K97" s="161"/>
      <c r="L97" s="161"/>
      <c r="M97" s="161"/>
      <c r="N97" s="162"/>
      <c r="O97" s="162"/>
      <c r="P97" s="162"/>
      <c r="Q97" s="162"/>
      <c r="R97" s="162"/>
      <c r="S97" s="162"/>
      <c r="T97" s="162"/>
      <c r="U97" s="162"/>
      <c r="V97" s="162"/>
      <c r="W97" s="162"/>
      <c r="X97" s="170"/>
      <c r="Y97" s="190"/>
      <c r="Z97" s="170"/>
      <c r="AA97" s="160"/>
      <c r="AB97" s="186"/>
      <c r="AC97" s="186">
        <f>AC95-AC96</f>
        <v>23109656</v>
      </c>
      <c r="AD97" s="186"/>
      <c r="AE97" s="187">
        <f>AE95</f>
        <v>0</v>
      </c>
      <c r="AF97" s="170"/>
      <c r="AG97" s="187">
        <f>AG95</f>
        <v>0</v>
      </c>
      <c r="AH97" s="200">
        <f>IF(AC97=0,"",(AG97-AC97)/AC97*100)</f>
        <v>-100</v>
      </c>
      <c r="AI97" s="161"/>
      <c r="AJ97" s="145"/>
    </row>
    <row r="98" spans="1:35">
      <c r="A98" s="163" t="str">
        <f>[1]基本信息输入表!$K$6&amp;"填表人："&amp;[1]基本信息输入表!$M$66</f>
        <v>被评估单位填表人：</v>
      </c>
      <c r="AF98" s="164" t="s">
        <v>4054</v>
      </c>
      <c r="AI98" s="110" t="s">
        <v>3954</v>
      </c>
    </row>
    <row r="99" spans="1:2">
      <c r="A99" s="163" t="str">
        <f>"填表日期："&amp;YEAR([1]基本信息输入表!$O$66)&amp;"年"&amp;MONTH([1]基本信息输入表!$O$66)&amp;"月"&amp;DAY([1]基本信息输入表!$O$66)&amp;"日"</f>
        <v>填表日期：1900年1月0日</v>
      </c>
      <c r="B99" s="164"/>
    </row>
    <row r="102" spans="31:33">
      <c r="AE102" s="112">
        <v>52710700</v>
      </c>
      <c r="AG102" s="112">
        <v>23109656</v>
      </c>
    </row>
    <row r="128" spans="8:8">
      <c r="H128" s="165">
        <f>ROUND((F128/2)^2*3.14/2+(G128-F128/2)*F128,2)</f>
        <v>0</v>
      </c>
    </row>
    <row r="129" spans="8:8">
      <c r="H129" s="110">
        <v>10.06</v>
      </c>
    </row>
  </sheetData>
  <autoFilter ref="A7:BF93">
    <extLst/>
  </autoFilter>
  <mergeCells count="27">
    <mergeCell ref="A2:AI2"/>
    <mergeCell ref="A3:AI3"/>
    <mergeCell ref="A5:D5"/>
    <mergeCell ref="E6:H6"/>
    <mergeCell ref="I6:J6"/>
    <mergeCell ref="K6:N6"/>
    <mergeCell ref="O6:P6"/>
    <mergeCell ref="Q6:R6"/>
    <mergeCell ref="S6:U6"/>
    <mergeCell ref="AB6:AC6"/>
    <mergeCell ref="AE6:AG6"/>
    <mergeCell ref="A95:C95"/>
    <mergeCell ref="A96:C96"/>
    <mergeCell ref="A97:C97"/>
    <mergeCell ref="A6:A7"/>
    <mergeCell ref="B6:B7"/>
    <mergeCell ref="C6:C7"/>
    <mergeCell ref="D6:D7"/>
    <mergeCell ref="V6:V7"/>
    <mergeCell ref="W6:W7"/>
    <mergeCell ref="X6:X7"/>
    <mergeCell ref="Y6:Y7"/>
    <mergeCell ref="Z6:Z7"/>
    <mergeCell ref="AA6:AA7"/>
    <mergeCell ref="AD6:AD7"/>
    <mergeCell ref="AH6:AH7"/>
    <mergeCell ref="AI6:AI7"/>
  </mergeCells>
  <hyperlinks>
    <hyperlink ref="A2:AI2" location="固定资产汇总表!A1" display="在建工程——井巷工程评估明细表"/>
  </hyperlinks>
  <printOptions horizontalCentered="1"/>
  <pageMargins left="0.984251968503937" right="0.984251968503937" top="0.984251968503937" bottom="0.984251968503937" header="0.47244094488189" footer="0.354330708661417"/>
  <pageSetup paperSize="9" scale="36" fitToHeight="0" orientation="landscape"/>
  <headerFooter scaleWithDoc="0">
    <oddHeader>&amp;L&amp;"宋体,常规"&amp;10北京中企华资产评估有限责任公司</oddHeader>
    <oddFooter>&amp;C&amp;"宋体,常规"&amp;10第&amp;"Arial Narrow,常规"&amp;P&amp;"宋体,常规"页，共&amp;"Arial Narrow,常规"&amp;N&amp;"宋体,常规"页&amp;R&amp;"宋体,常规"&amp;10&amp;P/&amp;N</oddFooter>
  </headerFooter>
  <colBreaks count="1" manualBreakCount="1">
    <brk id="35" max="1048575" man="1"/>
  </colBreaks>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9"/>
  <sheetViews>
    <sheetView showGridLines="0" workbookViewId="0">
      <selection activeCell="AA34" sqref="AA34"/>
    </sheetView>
  </sheetViews>
  <sheetFormatPr defaultColWidth="9" defaultRowHeight="15.75" customHeight="1"/>
  <cols>
    <col min="1" max="1" width="5.375" style="3" customWidth="1"/>
    <col min="2" max="2" width="15.625" style="3" customWidth="1"/>
    <col min="3" max="3" width="13.5" style="3" customWidth="1"/>
    <col min="4" max="4" width="10.875" style="3" customWidth="1"/>
    <col min="5" max="5" width="8.25" style="3" customWidth="1"/>
    <col min="6" max="6" width="7" style="3" customWidth="1"/>
    <col min="7" max="7" width="9.875" style="3" customWidth="1"/>
    <col min="8" max="8" width="8.375" style="3" customWidth="1"/>
    <col min="9" max="9" width="10.125" style="3" customWidth="1"/>
    <col min="10" max="10" width="9.5" style="3" customWidth="1"/>
    <col min="11" max="11" width="10" style="3" customWidth="1"/>
    <col min="12" max="12" width="9.5" style="3" customWidth="1"/>
    <col min="13" max="13" width="8.125" style="3" customWidth="1"/>
    <col min="14" max="16384" width="9" style="3"/>
  </cols>
  <sheetData>
    <row r="1" customHeight="1" spans="1:1">
      <c r="A1" s="2" t="s">
        <v>409</v>
      </c>
    </row>
    <row r="2" s="20" customFormat="1" ht="30" customHeight="1" spans="1:13">
      <c r="A2" s="4" t="s">
        <v>4055</v>
      </c>
      <c r="B2" s="4"/>
      <c r="C2" s="4"/>
      <c r="D2" s="4"/>
      <c r="E2" s="4"/>
      <c r="F2" s="4"/>
      <c r="G2" s="4"/>
      <c r="H2" s="4"/>
      <c r="I2" s="4"/>
      <c r="J2" s="4"/>
      <c r="K2" s="4"/>
      <c r="L2" s="4"/>
      <c r="M2" s="4"/>
    </row>
    <row r="3" customHeight="1" spans="1:13">
      <c r="A3" s="5" t="str">
        <f>"评估基准日："&amp;TEXT(基本信息输入表!M7,"yyyy年mm月dd日")</f>
        <v>评估基准日：2020年03月31日</v>
      </c>
      <c r="B3" s="5"/>
      <c r="C3" s="5"/>
      <c r="D3" s="5"/>
      <c r="E3" s="5"/>
      <c r="F3" s="5"/>
      <c r="G3" s="5"/>
      <c r="H3" s="5"/>
      <c r="I3" s="5"/>
      <c r="J3" s="5"/>
      <c r="K3" s="5"/>
      <c r="L3" s="5"/>
      <c r="M3" s="5"/>
    </row>
    <row r="4" ht="14.1" customHeight="1" spans="1:13">
      <c r="A4" s="5"/>
      <c r="B4" s="5"/>
      <c r="C4" s="5"/>
      <c r="D4" s="5"/>
      <c r="E4" s="5"/>
      <c r="F4" s="5"/>
      <c r="G4" s="5"/>
      <c r="H4" s="5"/>
      <c r="I4" s="5"/>
      <c r="J4" s="5"/>
      <c r="K4" s="5"/>
      <c r="L4" s="29" t="s">
        <v>4056</v>
      </c>
      <c r="M4" s="29"/>
    </row>
    <row r="5" customHeight="1" spans="1:13">
      <c r="A5" s="7" t="str">
        <f>基本信息输入表!K6&amp;"："&amp;基本信息输入表!M6</f>
        <v>被评估单位：山西华润昌裕煤业有限公司</v>
      </c>
      <c r="B5" s="7"/>
      <c r="C5" s="7"/>
      <c r="D5" s="7"/>
      <c r="E5" s="7"/>
      <c r="M5" s="34" t="s">
        <v>587</v>
      </c>
    </row>
    <row r="6" s="5" customFormat="1" ht="12.75" spans="1:13">
      <c r="A6" s="41" t="s">
        <v>444</v>
      </c>
      <c r="B6" s="41" t="s">
        <v>4057</v>
      </c>
      <c r="C6" s="41" t="s">
        <v>4058</v>
      </c>
      <c r="D6" s="102" t="s">
        <v>1031</v>
      </c>
      <c r="E6" s="41" t="s">
        <v>414</v>
      </c>
      <c r="F6" s="41"/>
      <c r="G6" s="41"/>
      <c r="H6" s="85" t="s">
        <v>961</v>
      </c>
      <c r="I6" s="41" t="s">
        <v>415</v>
      </c>
      <c r="J6" s="41"/>
      <c r="K6" s="41"/>
      <c r="L6" s="105" t="s">
        <v>417</v>
      </c>
      <c r="M6" s="74" t="s">
        <v>577</v>
      </c>
    </row>
    <row r="7" s="5" customFormat="1" ht="12.75" spans="1:14">
      <c r="A7" s="75"/>
      <c r="B7" s="77"/>
      <c r="C7" s="77"/>
      <c r="D7" s="77"/>
      <c r="E7" s="86" t="s">
        <v>878</v>
      </c>
      <c r="F7" s="86" t="s">
        <v>879</v>
      </c>
      <c r="G7" s="86" t="s">
        <v>880</v>
      </c>
      <c r="H7" s="87"/>
      <c r="I7" s="86" t="s">
        <v>881</v>
      </c>
      <c r="J7" s="86" t="s">
        <v>1135</v>
      </c>
      <c r="K7" s="86" t="s">
        <v>880</v>
      </c>
      <c r="L7" s="88"/>
      <c r="M7" s="77"/>
      <c r="N7" s="23" t="s">
        <v>592</v>
      </c>
    </row>
    <row r="8" spans="1:14">
      <c r="A8" s="81" t="str">
        <f>IF(B8="","",ROW()-7)</f>
        <v/>
      </c>
      <c r="B8" s="83"/>
      <c r="C8" s="83"/>
      <c r="D8" s="83"/>
      <c r="E8" s="103"/>
      <c r="F8" s="103"/>
      <c r="G8" s="103"/>
      <c r="H8" s="103"/>
      <c r="I8" s="89"/>
      <c r="J8" s="89"/>
      <c r="K8" s="89"/>
      <c r="L8" s="32" t="str">
        <f>IF(G8-H8=0,"",(K8-G8+H8)/(G8-H8)*100)</f>
        <v/>
      </c>
      <c r="M8" s="83"/>
      <c r="N8" s="5" t="s">
        <v>4059</v>
      </c>
    </row>
    <row r="9" spans="1:14">
      <c r="A9" s="12" t="str">
        <f t="shared" ref="A9:A24" si="0">IF(B9="","",ROW()-7)</f>
        <v/>
      </c>
      <c r="B9" s="13"/>
      <c r="C9" s="13"/>
      <c r="D9" s="13"/>
      <c r="E9" s="104"/>
      <c r="F9" s="104"/>
      <c r="G9" s="104"/>
      <c r="H9" s="104"/>
      <c r="I9" s="15"/>
      <c r="J9" s="15"/>
      <c r="K9" s="15"/>
      <c r="L9" s="32" t="str">
        <f t="shared" ref="L9:L25" si="1">IF(G9-H9=0,"",(K9-G9+H9)/(G9-H9)*100)</f>
        <v/>
      </c>
      <c r="M9" s="13"/>
      <c r="N9" s="5" t="s">
        <v>4060</v>
      </c>
    </row>
    <row r="10" spans="1:14">
      <c r="A10" s="12" t="str">
        <f t="shared" si="0"/>
        <v/>
      </c>
      <c r="B10" s="13"/>
      <c r="C10" s="13"/>
      <c r="D10" s="13"/>
      <c r="E10" s="104"/>
      <c r="F10" s="104"/>
      <c r="G10" s="104"/>
      <c r="H10" s="104"/>
      <c r="I10" s="15"/>
      <c r="J10" s="15"/>
      <c r="K10" s="15"/>
      <c r="L10" s="32" t="str">
        <f t="shared" si="1"/>
        <v/>
      </c>
      <c r="M10" s="13"/>
      <c r="N10" s="5" t="s">
        <v>4061</v>
      </c>
    </row>
    <row r="11" spans="1:14">
      <c r="A11" s="12" t="str">
        <f t="shared" si="0"/>
        <v/>
      </c>
      <c r="B11" s="13"/>
      <c r="C11" s="13"/>
      <c r="D11" s="13"/>
      <c r="E11" s="104"/>
      <c r="F11" s="104"/>
      <c r="G11" s="104"/>
      <c r="H11" s="104"/>
      <c r="I11" s="15"/>
      <c r="J11" s="15"/>
      <c r="K11" s="15"/>
      <c r="L11" s="32" t="str">
        <f t="shared" si="1"/>
        <v/>
      </c>
      <c r="M11" s="13"/>
      <c r="N11" s="5" t="s">
        <v>4062</v>
      </c>
    </row>
    <row r="12" spans="1:14">
      <c r="A12" s="12" t="str">
        <f t="shared" si="0"/>
        <v/>
      </c>
      <c r="B12" s="13"/>
      <c r="C12" s="13"/>
      <c r="D12" s="13"/>
      <c r="E12" s="104"/>
      <c r="F12" s="104"/>
      <c r="G12" s="104"/>
      <c r="H12" s="104"/>
      <c r="I12" s="15"/>
      <c r="J12" s="15"/>
      <c r="K12" s="15"/>
      <c r="L12" s="32" t="str">
        <f t="shared" si="1"/>
        <v/>
      </c>
      <c r="M12" s="13"/>
      <c r="N12" s="5" t="s">
        <v>4063</v>
      </c>
    </row>
    <row r="13" spans="1:14">
      <c r="A13" s="12" t="str">
        <f t="shared" si="0"/>
        <v/>
      </c>
      <c r="B13" s="13"/>
      <c r="C13" s="13"/>
      <c r="D13" s="13"/>
      <c r="E13" s="104"/>
      <c r="F13" s="104"/>
      <c r="G13" s="104"/>
      <c r="H13" s="104"/>
      <c r="I13" s="15"/>
      <c r="J13" s="15"/>
      <c r="K13" s="15"/>
      <c r="L13" s="32" t="str">
        <f t="shared" si="1"/>
        <v/>
      </c>
      <c r="M13" s="13"/>
      <c r="N13" s="5" t="s">
        <v>4064</v>
      </c>
    </row>
    <row r="14" spans="1:14">
      <c r="A14" s="12" t="str">
        <f t="shared" si="0"/>
        <v/>
      </c>
      <c r="B14" s="13"/>
      <c r="C14" s="13"/>
      <c r="D14" s="13"/>
      <c r="E14" s="104"/>
      <c r="F14" s="104"/>
      <c r="G14" s="104"/>
      <c r="H14" s="104"/>
      <c r="I14" s="15"/>
      <c r="J14" s="15"/>
      <c r="K14" s="15"/>
      <c r="L14" s="32" t="str">
        <f t="shared" si="1"/>
        <v/>
      </c>
      <c r="M14" s="13"/>
      <c r="N14" s="5" t="s">
        <v>4065</v>
      </c>
    </row>
    <row r="15" spans="1:14">
      <c r="A15" s="12" t="str">
        <f t="shared" si="0"/>
        <v/>
      </c>
      <c r="B15" s="13"/>
      <c r="C15" s="13"/>
      <c r="D15" s="13"/>
      <c r="E15" s="104"/>
      <c r="F15" s="104"/>
      <c r="G15" s="104"/>
      <c r="H15" s="104"/>
      <c r="I15" s="15"/>
      <c r="J15" s="15"/>
      <c r="K15" s="15"/>
      <c r="L15" s="32" t="str">
        <f t="shared" si="1"/>
        <v/>
      </c>
      <c r="M15" s="13"/>
      <c r="N15" s="5" t="s">
        <v>4066</v>
      </c>
    </row>
    <row r="16" spans="1:14">
      <c r="A16" s="12" t="str">
        <f t="shared" si="0"/>
        <v/>
      </c>
      <c r="B16" s="13"/>
      <c r="C16" s="13"/>
      <c r="D16" s="13"/>
      <c r="E16" s="104"/>
      <c r="F16" s="104"/>
      <c r="G16" s="104"/>
      <c r="H16" s="104"/>
      <c r="I16" s="15"/>
      <c r="J16" s="15"/>
      <c r="K16" s="15"/>
      <c r="L16" s="32" t="str">
        <f t="shared" si="1"/>
        <v/>
      </c>
      <c r="M16" s="13"/>
      <c r="N16" s="5" t="s">
        <v>4067</v>
      </c>
    </row>
    <row r="17" spans="1:14">
      <c r="A17" s="12" t="str">
        <f t="shared" si="0"/>
        <v/>
      </c>
      <c r="B17" s="13"/>
      <c r="C17" s="13"/>
      <c r="D17" s="13"/>
      <c r="E17" s="104"/>
      <c r="F17" s="104"/>
      <c r="G17" s="104"/>
      <c r="H17" s="104"/>
      <c r="I17" s="15"/>
      <c r="J17" s="15"/>
      <c r="K17" s="15"/>
      <c r="L17" s="32" t="str">
        <f t="shared" si="1"/>
        <v/>
      </c>
      <c r="M17" s="13"/>
      <c r="N17" s="5" t="s">
        <v>4068</v>
      </c>
    </row>
    <row r="18" spans="1:14">
      <c r="A18" s="12" t="str">
        <f t="shared" si="0"/>
        <v/>
      </c>
      <c r="B18" s="13"/>
      <c r="C18" s="13"/>
      <c r="D18" s="13"/>
      <c r="E18" s="104"/>
      <c r="F18" s="104"/>
      <c r="G18" s="104"/>
      <c r="H18" s="104"/>
      <c r="I18" s="15"/>
      <c r="J18" s="15"/>
      <c r="K18" s="15"/>
      <c r="L18" s="32" t="str">
        <f t="shared" si="1"/>
        <v/>
      </c>
      <c r="M18" s="13"/>
      <c r="N18" s="5" t="s">
        <v>4069</v>
      </c>
    </row>
    <row r="19" spans="1:14">
      <c r="A19" s="12" t="str">
        <f t="shared" si="0"/>
        <v/>
      </c>
      <c r="B19" s="13"/>
      <c r="C19" s="13"/>
      <c r="D19" s="13"/>
      <c r="E19" s="104"/>
      <c r="F19" s="104"/>
      <c r="G19" s="104"/>
      <c r="H19" s="104"/>
      <c r="I19" s="15"/>
      <c r="J19" s="15"/>
      <c r="K19" s="15"/>
      <c r="L19" s="32" t="str">
        <f t="shared" si="1"/>
        <v/>
      </c>
      <c r="M19" s="13"/>
      <c r="N19" s="5" t="s">
        <v>4070</v>
      </c>
    </row>
    <row r="20" spans="1:14">
      <c r="A20" s="12" t="str">
        <f t="shared" si="0"/>
        <v/>
      </c>
      <c r="B20" s="13"/>
      <c r="C20" s="13"/>
      <c r="D20" s="13"/>
      <c r="E20" s="104"/>
      <c r="F20" s="104"/>
      <c r="G20" s="104"/>
      <c r="H20" s="104"/>
      <c r="I20" s="15"/>
      <c r="J20" s="15"/>
      <c r="K20" s="15"/>
      <c r="L20" s="32" t="str">
        <f t="shared" si="1"/>
        <v/>
      </c>
      <c r="M20" s="13"/>
      <c r="N20" s="5" t="s">
        <v>4071</v>
      </c>
    </row>
    <row r="21" spans="1:14">
      <c r="A21" s="12" t="str">
        <f t="shared" si="0"/>
        <v/>
      </c>
      <c r="B21" s="13"/>
      <c r="C21" s="13"/>
      <c r="D21" s="13"/>
      <c r="E21" s="104"/>
      <c r="F21" s="104"/>
      <c r="G21" s="104"/>
      <c r="H21" s="104"/>
      <c r="I21" s="15"/>
      <c r="J21" s="15"/>
      <c r="K21" s="15"/>
      <c r="L21" s="32" t="str">
        <f t="shared" si="1"/>
        <v/>
      </c>
      <c r="M21" s="13"/>
      <c r="N21" s="5" t="s">
        <v>4072</v>
      </c>
    </row>
    <row r="22" spans="1:14">
      <c r="A22" s="12" t="str">
        <f t="shared" si="0"/>
        <v/>
      </c>
      <c r="B22" s="13"/>
      <c r="C22" s="13"/>
      <c r="D22" s="13"/>
      <c r="E22" s="104"/>
      <c r="F22" s="104"/>
      <c r="G22" s="104"/>
      <c r="H22" s="104"/>
      <c r="I22" s="15"/>
      <c r="J22" s="15"/>
      <c r="K22" s="15"/>
      <c r="L22" s="32" t="str">
        <f t="shared" si="1"/>
        <v/>
      </c>
      <c r="M22" s="13"/>
      <c r="N22" s="5" t="s">
        <v>4073</v>
      </c>
    </row>
    <row r="23" spans="1:14">
      <c r="A23" s="12" t="str">
        <f t="shared" si="0"/>
        <v/>
      </c>
      <c r="B23" s="13"/>
      <c r="C23" s="13"/>
      <c r="D23" s="13"/>
      <c r="E23" s="104"/>
      <c r="F23" s="104"/>
      <c r="G23" s="104"/>
      <c r="H23" s="104"/>
      <c r="I23" s="15"/>
      <c r="J23" s="15"/>
      <c r="K23" s="15"/>
      <c r="L23" s="32" t="str">
        <f t="shared" si="1"/>
        <v/>
      </c>
      <c r="M23" s="13"/>
      <c r="N23" s="5" t="s">
        <v>4074</v>
      </c>
    </row>
    <row r="24" spans="1:14">
      <c r="A24" s="12" t="str">
        <f t="shared" si="0"/>
        <v/>
      </c>
      <c r="B24" s="13"/>
      <c r="C24" s="13"/>
      <c r="D24" s="13"/>
      <c r="E24" s="104"/>
      <c r="F24" s="104"/>
      <c r="G24" s="104"/>
      <c r="H24" s="104"/>
      <c r="I24" s="15"/>
      <c r="J24" s="15"/>
      <c r="K24" s="15"/>
      <c r="L24" s="32" t="str">
        <f t="shared" si="1"/>
        <v/>
      </c>
      <c r="M24" s="13"/>
      <c r="N24" s="5" t="s">
        <v>4075</v>
      </c>
    </row>
    <row r="25" spans="1:13">
      <c r="A25" s="12" t="s">
        <v>4076</v>
      </c>
      <c r="B25" s="13"/>
      <c r="C25" s="13"/>
      <c r="D25" s="13"/>
      <c r="E25" s="104">
        <f>SUM(E8:E24)</f>
        <v>0</v>
      </c>
      <c r="F25" s="104"/>
      <c r="G25" s="104">
        <f>SUM(G8:G24)</f>
        <v>0</v>
      </c>
      <c r="H25" s="104">
        <f>SUM(H8:H24)</f>
        <v>0</v>
      </c>
      <c r="I25" s="15"/>
      <c r="J25" s="15"/>
      <c r="K25" s="104">
        <f>SUM(K8:K24)</f>
        <v>0</v>
      </c>
      <c r="L25" s="32" t="str">
        <f t="shared" si="1"/>
        <v/>
      </c>
      <c r="M25" s="13"/>
    </row>
    <row r="26" spans="1:13">
      <c r="A26" s="12" t="s">
        <v>4077</v>
      </c>
      <c r="B26" s="13"/>
      <c r="C26" s="13"/>
      <c r="D26" s="13"/>
      <c r="E26" s="15"/>
      <c r="F26" s="15"/>
      <c r="G26" s="15">
        <f>H25</f>
        <v>0</v>
      </c>
      <c r="H26" s="15"/>
      <c r="I26" s="15"/>
      <c r="J26" s="15"/>
      <c r="K26" s="15"/>
      <c r="L26" s="32"/>
      <c r="M26" s="13"/>
    </row>
    <row r="27" customHeight="1" spans="1:13">
      <c r="A27" s="24" t="s">
        <v>4078</v>
      </c>
      <c r="B27" s="56"/>
      <c r="C27" s="56"/>
      <c r="D27" s="25"/>
      <c r="E27" s="32"/>
      <c r="F27" s="32"/>
      <c r="G27" s="32">
        <f>G25-G26</f>
        <v>0</v>
      </c>
      <c r="H27" s="32"/>
      <c r="I27" s="32"/>
      <c r="J27" s="32"/>
      <c r="K27" s="32">
        <f>K25</f>
        <v>0</v>
      </c>
      <c r="L27" s="32" t="str">
        <f>IF(G27=0,"",(K27-G27)/G27*100)</f>
        <v/>
      </c>
      <c r="M27" s="28"/>
    </row>
    <row r="28" customHeight="1" spans="1:14">
      <c r="A28" s="3" t="str">
        <f>基本信息输入表!$K$6&amp;"填表人："&amp;基本信息输入表!$M$68</f>
        <v>被评估单位填表人：阎丽红</v>
      </c>
      <c r="K28" s="3" t="str">
        <f>"评估人员："&amp;基本信息输入表!$Q$68</f>
        <v>评估人员：孙艳平</v>
      </c>
      <c r="L28" s="106"/>
      <c r="N28" s="31" t="s">
        <v>439</v>
      </c>
    </row>
    <row r="29" customHeight="1" spans="1:1">
      <c r="A29" s="3" t="str">
        <f>"填表日期："&amp;YEAR(基本信息输入表!$O$68)&amp;"年"&amp;MONTH(基本信息输入表!$O$68)&amp;"月"&amp;DAY(基本信息输入表!$O$68)&amp;"日"</f>
        <v>填表日期：2020年4月25日</v>
      </c>
    </row>
  </sheetData>
  <mergeCells count="16">
    <mergeCell ref="A2:M2"/>
    <mergeCell ref="A3:M3"/>
    <mergeCell ref="L4:M4"/>
    <mergeCell ref="A5:E5"/>
    <mergeCell ref="E6:G6"/>
    <mergeCell ref="I6:K6"/>
    <mergeCell ref="A25:D25"/>
    <mergeCell ref="A26:D26"/>
    <mergeCell ref="A27:D27"/>
    <mergeCell ref="A6:A7"/>
    <mergeCell ref="B6:B7"/>
    <mergeCell ref="C6:C7"/>
    <mergeCell ref="D6:D7"/>
    <mergeCell ref="H6:H7"/>
    <mergeCell ref="L6:L7"/>
    <mergeCell ref="M6:M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2"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showGridLines="0" workbookViewId="0">
      <selection activeCell="AA34" sqref="AA34"/>
    </sheetView>
  </sheetViews>
  <sheetFormatPr defaultColWidth="9" defaultRowHeight="15.75" customHeight="1"/>
  <cols>
    <col min="1" max="1" width="5.5" style="3" customWidth="1"/>
    <col min="2" max="2" width="13" style="3" customWidth="1"/>
    <col min="3" max="3" width="10.625" style="3" customWidth="1"/>
    <col min="4" max="4" width="15" style="3" customWidth="1"/>
    <col min="5" max="5" width="10.25" style="3" customWidth="1"/>
    <col min="6" max="6" width="12" style="3" customWidth="1"/>
    <col min="7" max="8" width="15.625" style="3" customWidth="1"/>
    <col min="9" max="10" width="13.125" style="3" customWidth="1"/>
    <col min="11" max="11" width="18.375" style="3" customWidth="1"/>
    <col min="12" max="16384" width="9" style="3"/>
  </cols>
  <sheetData>
    <row r="1" customHeight="1" spans="1:1">
      <c r="A1" s="2" t="s">
        <v>409</v>
      </c>
    </row>
    <row r="2" s="20" customFormat="1" ht="30" customHeight="1" spans="1:11">
      <c r="A2" s="4" t="s">
        <v>4079</v>
      </c>
      <c r="B2" s="4"/>
      <c r="C2" s="4"/>
      <c r="D2" s="4"/>
      <c r="E2" s="4"/>
      <c r="F2" s="4"/>
      <c r="G2" s="4"/>
      <c r="H2" s="4"/>
      <c r="I2" s="4"/>
      <c r="J2" s="4"/>
      <c r="K2" s="4"/>
    </row>
    <row r="3" customHeight="1" spans="1:11">
      <c r="A3" s="5" t="str">
        <f>"评估基准日："&amp;TEXT(基本信息输入表!M7,"yyyy年mm月dd日")</f>
        <v>评估基准日：2020年03月31日</v>
      </c>
      <c r="B3" s="5"/>
      <c r="C3" s="5"/>
      <c r="D3" s="5"/>
      <c r="E3" s="5"/>
      <c r="F3" s="5"/>
      <c r="G3" s="5"/>
      <c r="H3" s="5"/>
      <c r="I3" s="5"/>
      <c r="J3" s="5"/>
      <c r="K3" s="5"/>
    </row>
    <row r="4" ht="14.1" customHeight="1" spans="1:11">
      <c r="A4" s="5"/>
      <c r="B4" s="5"/>
      <c r="C4" s="5"/>
      <c r="D4" s="5"/>
      <c r="E4" s="5"/>
      <c r="F4" s="5"/>
      <c r="G4" s="5"/>
      <c r="H4" s="5"/>
      <c r="I4" s="5"/>
      <c r="J4" s="5"/>
      <c r="K4" s="29" t="s">
        <v>4080</v>
      </c>
    </row>
    <row r="5" customHeight="1" spans="1:11">
      <c r="A5" s="7" t="str">
        <f>基本信息输入表!K6&amp;"："&amp;基本信息输入表!M6</f>
        <v>被评估单位：山西华润昌裕煤业有限公司</v>
      </c>
      <c r="B5" s="7"/>
      <c r="C5" s="7"/>
      <c r="D5" s="7"/>
      <c r="E5" s="7"/>
      <c r="F5" s="7"/>
      <c r="K5" s="34" t="s">
        <v>587</v>
      </c>
    </row>
    <row r="6" s="5" customFormat="1" ht="27" customHeight="1" spans="1:12">
      <c r="A6" s="8" t="s">
        <v>444</v>
      </c>
      <c r="B6" s="8" t="s">
        <v>4081</v>
      </c>
      <c r="C6" s="53" t="s">
        <v>4082</v>
      </c>
      <c r="D6" s="53" t="s">
        <v>4083</v>
      </c>
      <c r="E6" s="53" t="s">
        <v>4084</v>
      </c>
      <c r="F6" s="8" t="s">
        <v>774</v>
      </c>
      <c r="G6" s="22" t="s">
        <v>414</v>
      </c>
      <c r="H6" s="8" t="s">
        <v>415</v>
      </c>
      <c r="I6" s="8" t="s">
        <v>416</v>
      </c>
      <c r="J6" s="8" t="s">
        <v>417</v>
      </c>
      <c r="K6" s="8" t="s">
        <v>577</v>
      </c>
      <c r="L6" s="23" t="s">
        <v>592</v>
      </c>
    </row>
    <row r="7" spans="1:12">
      <c r="A7" s="12" t="str">
        <f>IF(B7="","",ROW()-6)</f>
        <v/>
      </c>
      <c r="B7" s="13"/>
      <c r="C7" s="13"/>
      <c r="D7" s="13"/>
      <c r="E7" s="15"/>
      <c r="F7" s="14"/>
      <c r="G7" s="15"/>
      <c r="H7" s="15"/>
      <c r="I7" s="15">
        <f>H7-G7</f>
        <v>0</v>
      </c>
      <c r="J7" s="43" t="str">
        <f>IF(G7=0,"",I7/G7*100)</f>
        <v/>
      </c>
      <c r="K7" s="14"/>
      <c r="L7" s="5" t="s">
        <v>4085</v>
      </c>
    </row>
    <row r="8" spans="1:12">
      <c r="A8" s="12" t="str">
        <f t="shared" ref="A8:A26" si="0">IF(B8="","",ROW()-6)</f>
        <v/>
      </c>
      <c r="B8" s="13"/>
      <c r="C8" s="13"/>
      <c r="D8" s="13"/>
      <c r="E8" s="15"/>
      <c r="F8" s="14"/>
      <c r="G8" s="15"/>
      <c r="H8" s="15"/>
      <c r="I8" s="15">
        <f t="shared" ref="I8:I27" si="1">H8-G8</f>
        <v>0</v>
      </c>
      <c r="J8" s="32" t="str">
        <f t="shared" ref="J8:J27" si="2">IF(G8=0,"",I8/G8*100)</f>
        <v/>
      </c>
      <c r="K8" s="14"/>
      <c r="L8" s="5" t="s">
        <v>4086</v>
      </c>
    </row>
    <row r="9" spans="1:12">
      <c r="A9" s="12" t="str">
        <f t="shared" si="0"/>
        <v/>
      </c>
      <c r="B9" s="13"/>
      <c r="C9" s="13"/>
      <c r="D9" s="13"/>
      <c r="E9" s="15"/>
      <c r="F9" s="14"/>
      <c r="G9" s="15"/>
      <c r="H9" s="15"/>
      <c r="I9" s="15">
        <f t="shared" si="1"/>
        <v>0</v>
      </c>
      <c r="J9" s="32" t="str">
        <f t="shared" si="2"/>
        <v/>
      </c>
      <c r="K9" s="14"/>
      <c r="L9" s="5" t="s">
        <v>4087</v>
      </c>
    </row>
    <row r="10" spans="1:12">
      <c r="A10" s="12" t="str">
        <f t="shared" si="0"/>
        <v/>
      </c>
      <c r="B10" s="13"/>
      <c r="C10" s="13"/>
      <c r="D10" s="13"/>
      <c r="E10" s="15"/>
      <c r="F10" s="14"/>
      <c r="G10" s="15"/>
      <c r="H10" s="15"/>
      <c r="I10" s="15">
        <f t="shared" si="1"/>
        <v>0</v>
      </c>
      <c r="J10" s="32" t="str">
        <f t="shared" si="2"/>
        <v/>
      </c>
      <c r="K10" s="14"/>
      <c r="L10" s="5" t="s">
        <v>4088</v>
      </c>
    </row>
    <row r="11" spans="1:12">
      <c r="A11" s="12" t="str">
        <f t="shared" si="0"/>
        <v/>
      </c>
      <c r="B11" s="13"/>
      <c r="C11" s="13"/>
      <c r="D11" s="13"/>
      <c r="E11" s="15"/>
      <c r="F11" s="14"/>
      <c r="G11" s="15"/>
      <c r="H11" s="15"/>
      <c r="I11" s="15">
        <f t="shared" si="1"/>
        <v>0</v>
      </c>
      <c r="J11" s="32" t="str">
        <f t="shared" si="2"/>
        <v/>
      </c>
      <c r="K11" s="14"/>
      <c r="L11" s="5" t="s">
        <v>4089</v>
      </c>
    </row>
    <row r="12" spans="1:12">
      <c r="A12" s="12" t="str">
        <f t="shared" si="0"/>
        <v/>
      </c>
      <c r="B12" s="13"/>
      <c r="C12" s="13"/>
      <c r="D12" s="13"/>
      <c r="E12" s="15"/>
      <c r="F12" s="14"/>
      <c r="G12" s="15"/>
      <c r="H12" s="15"/>
      <c r="I12" s="15">
        <f t="shared" si="1"/>
        <v>0</v>
      </c>
      <c r="J12" s="32" t="str">
        <f t="shared" si="2"/>
        <v/>
      </c>
      <c r="K12" s="14"/>
      <c r="L12" s="5" t="s">
        <v>4090</v>
      </c>
    </row>
    <row r="13" spans="1:12">
      <c r="A13" s="12" t="str">
        <f t="shared" si="0"/>
        <v/>
      </c>
      <c r="B13" s="13"/>
      <c r="C13" s="13"/>
      <c r="D13" s="13"/>
      <c r="E13" s="15"/>
      <c r="F13" s="14"/>
      <c r="G13" s="15"/>
      <c r="H13" s="15"/>
      <c r="I13" s="15">
        <f t="shared" si="1"/>
        <v>0</v>
      </c>
      <c r="J13" s="32" t="str">
        <f t="shared" si="2"/>
        <v/>
      </c>
      <c r="K13" s="14"/>
      <c r="L13" s="5" t="s">
        <v>4091</v>
      </c>
    </row>
    <row r="14" spans="1:12">
      <c r="A14" s="12" t="str">
        <f t="shared" si="0"/>
        <v/>
      </c>
      <c r="B14" s="13"/>
      <c r="C14" s="13"/>
      <c r="D14" s="13"/>
      <c r="E14" s="15"/>
      <c r="F14" s="14"/>
      <c r="G14" s="15"/>
      <c r="H14" s="15"/>
      <c r="I14" s="15">
        <f t="shared" si="1"/>
        <v>0</v>
      </c>
      <c r="J14" s="32" t="str">
        <f t="shared" si="2"/>
        <v/>
      </c>
      <c r="K14" s="14"/>
      <c r="L14" s="5" t="s">
        <v>4092</v>
      </c>
    </row>
    <row r="15" spans="1:12">
      <c r="A15" s="12" t="str">
        <f t="shared" si="0"/>
        <v/>
      </c>
      <c r="B15" s="13"/>
      <c r="C15" s="13"/>
      <c r="D15" s="13"/>
      <c r="E15" s="15"/>
      <c r="F15" s="14"/>
      <c r="G15" s="15"/>
      <c r="H15" s="15"/>
      <c r="I15" s="15">
        <f t="shared" si="1"/>
        <v>0</v>
      </c>
      <c r="J15" s="32" t="str">
        <f t="shared" si="2"/>
        <v/>
      </c>
      <c r="K15" s="14"/>
      <c r="L15" s="5" t="s">
        <v>4093</v>
      </c>
    </row>
    <row r="16" spans="1:12">
      <c r="A16" s="12" t="str">
        <f t="shared" si="0"/>
        <v/>
      </c>
      <c r="B16" s="13"/>
      <c r="C16" s="13"/>
      <c r="D16" s="13"/>
      <c r="E16" s="15"/>
      <c r="F16" s="14"/>
      <c r="G16" s="15"/>
      <c r="H16" s="15"/>
      <c r="I16" s="15">
        <f t="shared" si="1"/>
        <v>0</v>
      </c>
      <c r="J16" s="32" t="str">
        <f t="shared" si="2"/>
        <v/>
      </c>
      <c r="K16" s="14"/>
      <c r="L16" s="5" t="s">
        <v>4094</v>
      </c>
    </row>
    <row r="17" spans="1:12">
      <c r="A17" s="12" t="str">
        <f t="shared" si="0"/>
        <v/>
      </c>
      <c r="B17" s="13"/>
      <c r="C17" s="13"/>
      <c r="D17" s="13"/>
      <c r="E17" s="15"/>
      <c r="F17" s="14"/>
      <c r="G17" s="15"/>
      <c r="H17" s="15"/>
      <c r="I17" s="15">
        <f t="shared" si="1"/>
        <v>0</v>
      </c>
      <c r="J17" s="32" t="str">
        <f t="shared" si="2"/>
        <v/>
      </c>
      <c r="K17" s="14"/>
      <c r="L17" s="5" t="s">
        <v>4095</v>
      </c>
    </row>
    <row r="18" spans="1:12">
      <c r="A18" s="12" t="str">
        <f t="shared" si="0"/>
        <v/>
      </c>
      <c r="B18" s="13"/>
      <c r="C18" s="13"/>
      <c r="D18" s="13"/>
      <c r="E18" s="15"/>
      <c r="F18" s="14"/>
      <c r="G18" s="15"/>
      <c r="H18" s="15"/>
      <c r="I18" s="15">
        <f t="shared" si="1"/>
        <v>0</v>
      </c>
      <c r="J18" s="32" t="str">
        <f t="shared" si="2"/>
        <v/>
      </c>
      <c r="K18" s="14"/>
      <c r="L18" s="5" t="s">
        <v>4096</v>
      </c>
    </row>
    <row r="19" spans="1:12">
      <c r="A19" s="12" t="str">
        <f t="shared" si="0"/>
        <v/>
      </c>
      <c r="B19" s="13"/>
      <c r="C19" s="13"/>
      <c r="D19" s="13"/>
      <c r="E19" s="15"/>
      <c r="F19" s="14"/>
      <c r="G19" s="15"/>
      <c r="H19" s="15"/>
      <c r="I19" s="15">
        <f t="shared" si="1"/>
        <v>0</v>
      </c>
      <c r="J19" s="32" t="str">
        <f t="shared" si="2"/>
        <v/>
      </c>
      <c r="K19" s="14"/>
      <c r="L19" s="5" t="s">
        <v>4097</v>
      </c>
    </row>
    <row r="20" spans="1:12">
      <c r="A20" s="12" t="str">
        <f t="shared" si="0"/>
        <v/>
      </c>
      <c r="B20" s="13"/>
      <c r="C20" s="13"/>
      <c r="D20" s="13"/>
      <c r="E20" s="15"/>
      <c r="F20" s="14"/>
      <c r="G20" s="15"/>
      <c r="H20" s="15"/>
      <c r="I20" s="15">
        <f t="shared" si="1"/>
        <v>0</v>
      </c>
      <c r="J20" s="32" t="str">
        <f t="shared" si="2"/>
        <v/>
      </c>
      <c r="K20" s="14"/>
      <c r="L20" s="5" t="s">
        <v>4098</v>
      </c>
    </row>
    <row r="21" spans="1:12">
      <c r="A21" s="12" t="str">
        <f t="shared" si="0"/>
        <v/>
      </c>
      <c r="B21" s="13"/>
      <c r="C21" s="13"/>
      <c r="D21" s="13"/>
      <c r="E21" s="15"/>
      <c r="F21" s="14"/>
      <c r="G21" s="15"/>
      <c r="H21" s="15"/>
      <c r="I21" s="15">
        <f t="shared" si="1"/>
        <v>0</v>
      </c>
      <c r="J21" s="32" t="str">
        <f t="shared" si="2"/>
        <v/>
      </c>
      <c r="K21" s="14"/>
      <c r="L21" s="5" t="s">
        <v>4099</v>
      </c>
    </row>
    <row r="22" spans="1:12">
      <c r="A22" s="12" t="str">
        <f t="shared" si="0"/>
        <v/>
      </c>
      <c r="B22" s="13"/>
      <c r="C22" s="13"/>
      <c r="D22" s="13"/>
      <c r="E22" s="15"/>
      <c r="F22" s="14"/>
      <c r="G22" s="15"/>
      <c r="H22" s="15"/>
      <c r="I22" s="15">
        <f t="shared" si="1"/>
        <v>0</v>
      </c>
      <c r="J22" s="32" t="str">
        <f t="shared" si="2"/>
        <v/>
      </c>
      <c r="K22" s="14"/>
      <c r="L22" s="5" t="s">
        <v>4100</v>
      </c>
    </row>
    <row r="23" spans="1:12">
      <c r="A23" s="12" t="str">
        <f t="shared" si="0"/>
        <v/>
      </c>
      <c r="B23" s="13"/>
      <c r="C23" s="13"/>
      <c r="D23" s="13"/>
      <c r="E23" s="15"/>
      <c r="F23" s="14"/>
      <c r="G23" s="15"/>
      <c r="H23" s="15"/>
      <c r="I23" s="15">
        <f t="shared" si="1"/>
        <v>0</v>
      </c>
      <c r="J23" s="32" t="str">
        <f t="shared" si="2"/>
        <v/>
      </c>
      <c r="K23" s="14"/>
      <c r="L23" s="5" t="s">
        <v>4101</v>
      </c>
    </row>
    <row r="24" spans="1:12">
      <c r="A24" s="12" t="str">
        <f t="shared" si="0"/>
        <v/>
      </c>
      <c r="B24" s="13"/>
      <c r="C24" s="13"/>
      <c r="D24" s="13"/>
      <c r="E24" s="15"/>
      <c r="F24" s="14"/>
      <c r="G24" s="15"/>
      <c r="H24" s="15"/>
      <c r="I24" s="15">
        <f t="shared" si="1"/>
        <v>0</v>
      </c>
      <c r="J24" s="32" t="str">
        <f t="shared" si="2"/>
        <v/>
      </c>
      <c r="K24" s="14"/>
      <c r="L24" s="5" t="s">
        <v>4102</v>
      </c>
    </row>
    <row r="25" spans="1:12">
      <c r="A25" s="12" t="str">
        <f t="shared" si="0"/>
        <v/>
      </c>
      <c r="B25" s="13"/>
      <c r="C25" s="13"/>
      <c r="D25" s="13"/>
      <c r="E25" s="15"/>
      <c r="F25" s="14"/>
      <c r="G25" s="15"/>
      <c r="H25" s="15"/>
      <c r="I25" s="15">
        <f t="shared" si="1"/>
        <v>0</v>
      </c>
      <c r="J25" s="32" t="str">
        <f t="shared" si="2"/>
        <v/>
      </c>
      <c r="K25" s="14"/>
      <c r="L25" s="5" t="s">
        <v>4103</v>
      </c>
    </row>
    <row r="26" spans="1:12">
      <c r="A26" s="12" t="str">
        <f t="shared" si="0"/>
        <v/>
      </c>
      <c r="B26" s="13"/>
      <c r="C26" s="13"/>
      <c r="D26" s="13"/>
      <c r="E26" s="15"/>
      <c r="F26" s="14"/>
      <c r="G26" s="15"/>
      <c r="H26" s="15"/>
      <c r="I26" s="15">
        <f t="shared" si="1"/>
        <v>0</v>
      </c>
      <c r="J26" s="32" t="str">
        <f t="shared" si="2"/>
        <v/>
      </c>
      <c r="K26" s="14"/>
      <c r="L26" s="5" t="s">
        <v>4104</v>
      </c>
    </row>
    <row r="27" customHeight="1" spans="1:11">
      <c r="A27" s="24" t="s">
        <v>608</v>
      </c>
      <c r="B27" s="25"/>
      <c r="C27" s="25"/>
      <c r="D27" s="25"/>
      <c r="E27" s="25"/>
      <c r="F27" s="26"/>
      <c r="G27" s="32">
        <f>SUM(G7:G26)</f>
        <v>0</v>
      </c>
      <c r="H27" s="32">
        <f>SUM(H7:H26)</f>
        <v>0</v>
      </c>
      <c r="I27" s="32">
        <f t="shared" si="1"/>
        <v>0</v>
      </c>
      <c r="J27" s="32" t="str">
        <f t="shared" si="2"/>
        <v/>
      </c>
      <c r="K27" s="28"/>
    </row>
    <row r="28" customHeight="1" spans="1:12">
      <c r="A28" s="3" t="str">
        <f>基本信息输入表!$K$6&amp;"填表人："&amp;基本信息输入表!$M$69</f>
        <v>被评估单位填表人：阎丽红</v>
      </c>
      <c r="I28" s="3" t="str">
        <f>"评估人员："&amp;基本信息输入表!$Q$69</f>
        <v>评估人员：孙艳平</v>
      </c>
      <c r="L28" s="31" t="s">
        <v>439</v>
      </c>
    </row>
    <row r="29" customHeight="1" spans="1:1">
      <c r="A29" s="3" t="str">
        <f>"填表日期："&amp;YEAR(基本信息输入表!$O$69)&amp;"年"&amp;MONTH(基本信息输入表!$O$69)&amp;"月"&amp;DAY(基本信息输入表!$O$69)&amp;"日"</f>
        <v>填表日期：2020年4月25日</v>
      </c>
    </row>
  </sheetData>
  <mergeCells count="4">
    <mergeCell ref="A2:K2"/>
    <mergeCell ref="A3:K3"/>
    <mergeCell ref="A5:F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1" fitToHeight="10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0"/>
  <sheetViews>
    <sheetView showGridLines="0" workbookViewId="0">
      <selection activeCell="AA34" sqref="AA34"/>
    </sheetView>
  </sheetViews>
  <sheetFormatPr defaultColWidth="9" defaultRowHeight="15.75" customHeight="1"/>
  <cols>
    <col min="1" max="1" width="4.25" style="3" customWidth="1"/>
    <col min="2" max="2" width="12.125" style="3" customWidth="1"/>
    <col min="3" max="3" width="11.625" style="3" customWidth="1"/>
    <col min="4" max="4" width="8" style="3" customWidth="1"/>
    <col min="5" max="5" width="6.125" style="3" customWidth="1"/>
    <col min="6" max="6" width="8" style="3" customWidth="1"/>
    <col min="7" max="7" width="8.625" style="3" customWidth="1"/>
    <col min="8" max="8" width="9.875" style="3" customWidth="1"/>
    <col min="9" max="9" width="8.25" style="3" customWidth="1"/>
    <col min="10" max="10" width="5.875" style="3" customWidth="1"/>
    <col min="11" max="11" width="12.625" style="3" customWidth="1"/>
    <col min="12" max="12" width="5.875" style="3" customWidth="1"/>
    <col min="13" max="13" width="8.5" style="3" customWidth="1"/>
    <col min="14" max="14" width="10.75" style="3" customWidth="1"/>
    <col min="15" max="16384" width="9" style="3"/>
  </cols>
  <sheetData>
    <row r="1" customHeight="1" spans="1:1">
      <c r="A1" s="2" t="s">
        <v>409</v>
      </c>
    </row>
    <row r="2" s="20" customFormat="1" ht="30" customHeight="1" spans="1:14">
      <c r="A2" s="4" t="s">
        <v>4105</v>
      </c>
      <c r="B2" s="4"/>
      <c r="C2" s="4"/>
      <c r="D2" s="4"/>
      <c r="E2" s="4"/>
      <c r="F2" s="4"/>
      <c r="G2" s="4"/>
      <c r="H2" s="4"/>
      <c r="I2" s="4"/>
      <c r="J2" s="4"/>
      <c r="K2" s="4"/>
      <c r="L2" s="4"/>
      <c r="M2" s="4"/>
      <c r="N2" s="4"/>
    </row>
    <row r="3" customHeight="1" spans="1:14">
      <c r="A3" s="5" t="str">
        <f>"评估基准日："&amp;TEXT(基本信息输入表!M7,"yyyy年mm月dd日")</f>
        <v>评估基准日：2020年03月31日</v>
      </c>
      <c r="B3" s="5"/>
      <c r="C3" s="5"/>
      <c r="D3" s="5"/>
      <c r="E3" s="5"/>
      <c r="F3" s="5"/>
      <c r="G3" s="5"/>
      <c r="H3" s="5"/>
      <c r="I3" s="5"/>
      <c r="J3" s="5"/>
      <c r="K3" s="5"/>
      <c r="L3" s="5"/>
      <c r="M3" s="5"/>
      <c r="N3" s="5"/>
    </row>
    <row r="4" ht="14.1" customHeight="1" spans="1:14">
      <c r="A4" s="5"/>
      <c r="B4" s="5"/>
      <c r="C4" s="5"/>
      <c r="D4" s="5"/>
      <c r="E4" s="5"/>
      <c r="F4" s="5"/>
      <c r="G4" s="5"/>
      <c r="H4" s="5"/>
      <c r="I4" s="5"/>
      <c r="J4" s="5"/>
      <c r="K4" s="5"/>
      <c r="L4" s="29" t="s">
        <v>4106</v>
      </c>
      <c r="M4" s="29"/>
      <c r="N4" s="29"/>
    </row>
    <row r="5" customHeight="1" spans="1:14">
      <c r="A5" s="3" t="str">
        <f>基本信息输入表!K6&amp;"："&amp;基本信息输入表!M6</f>
        <v>被评估单位：山西华润昌裕煤业有限公司</v>
      </c>
      <c r="L5" s="68" t="s">
        <v>574</v>
      </c>
      <c r="M5" s="68"/>
      <c r="N5" s="68"/>
    </row>
    <row r="6" s="5" customFormat="1" ht="12.75" spans="1:14">
      <c r="A6" s="41" t="s">
        <v>444</v>
      </c>
      <c r="B6" s="41" t="s">
        <v>4107</v>
      </c>
      <c r="C6" s="74" t="s">
        <v>4108</v>
      </c>
      <c r="D6" s="74" t="s">
        <v>877</v>
      </c>
      <c r="E6" s="74" t="s">
        <v>878</v>
      </c>
      <c r="F6" s="74" t="s">
        <v>2270</v>
      </c>
      <c r="G6" s="41" t="s">
        <v>414</v>
      </c>
      <c r="H6" s="41"/>
      <c r="I6" s="98" t="s">
        <v>961</v>
      </c>
      <c r="J6" s="41" t="s">
        <v>415</v>
      </c>
      <c r="K6" s="41"/>
      <c r="L6" s="41"/>
      <c r="M6" s="74" t="s">
        <v>417</v>
      </c>
      <c r="N6" s="74" t="s">
        <v>577</v>
      </c>
    </row>
    <row r="7" s="5" customFormat="1" ht="12.75" spans="1:15">
      <c r="A7" s="91"/>
      <c r="B7" s="92"/>
      <c r="C7" s="92"/>
      <c r="D7" s="92"/>
      <c r="E7" s="93"/>
      <c r="F7" s="94"/>
      <c r="G7" s="95" t="s">
        <v>1980</v>
      </c>
      <c r="H7" s="96" t="s">
        <v>1981</v>
      </c>
      <c r="I7" s="99"/>
      <c r="J7" s="96" t="s">
        <v>1980</v>
      </c>
      <c r="K7" s="100" t="s">
        <v>1036</v>
      </c>
      <c r="L7" s="96" t="s">
        <v>1981</v>
      </c>
      <c r="M7" s="100"/>
      <c r="N7" s="92"/>
      <c r="O7" s="23" t="s">
        <v>592</v>
      </c>
    </row>
    <row r="8" spans="1:15">
      <c r="A8" s="12" t="str">
        <f>IF(B8="","",ROW()-7)</f>
        <v/>
      </c>
      <c r="B8" s="63"/>
      <c r="C8" s="63"/>
      <c r="D8" s="63"/>
      <c r="E8" s="33"/>
      <c r="F8" s="14"/>
      <c r="G8" s="97"/>
      <c r="H8" s="97"/>
      <c r="I8" s="97"/>
      <c r="J8" s="97"/>
      <c r="K8" s="101"/>
      <c r="L8" s="97"/>
      <c r="M8" s="41" t="str">
        <f>IF(H8-I8=0,"",(L8-H8+I8)/(H8-I8)*100)</f>
        <v/>
      </c>
      <c r="N8" s="63"/>
      <c r="O8" s="5" t="s">
        <v>4109</v>
      </c>
    </row>
    <row r="9" spans="1:15">
      <c r="A9" s="12" t="str">
        <f t="shared" ref="A9:A24" si="0">IF(B9="","",ROW()-7)</f>
        <v/>
      </c>
      <c r="B9" s="13"/>
      <c r="C9" s="13"/>
      <c r="D9" s="13"/>
      <c r="E9" s="33"/>
      <c r="F9" s="14"/>
      <c r="G9" s="15"/>
      <c r="H9" s="15"/>
      <c r="I9" s="15"/>
      <c r="J9" s="15"/>
      <c r="K9" s="36"/>
      <c r="L9" s="15"/>
      <c r="M9" s="32" t="str">
        <f t="shared" ref="M9:M25" si="1">IF(H9-I9=0,"",(L9-H9+I9)/(H9-I9)*100)</f>
        <v/>
      </c>
      <c r="N9" s="13"/>
      <c r="O9" s="5" t="s">
        <v>4110</v>
      </c>
    </row>
    <row r="10" spans="1:15">
      <c r="A10" s="12" t="str">
        <f t="shared" si="0"/>
        <v/>
      </c>
      <c r="B10" s="13"/>
      <c r="C10" s="13"/>
      <c r="D10" s="13"/>
      <c r="E10" s="33"/>
      <c r="F10" s="14"/>
      <c r="G10" s="15"/>
      <c r="H10" s="15"/>
      <c r="I10" s="15"/>
      <c r="J10" s="15"/>
      <c r="K10" s="36"/>
      <c r="L10" s="15"/>
      <c r="M10" s="32" t="str">
        <f t="shared" si="1"/>
        <v/>
      </c>
      <c r="N10" s="13"/>
      <c r="O10" s="5" t="s">
        <v>4111</v>
      </c>
    </row>
    <row r="11" spans="1:15">
      <c r="A11" s="12" t="str">
        <f t="shared" si="0"/>
        <v/>
      </c>
      <c r="B11" s="13"/>
      <c r="C11" s="13"/>
      <c r="D11" s="13"/>
      <c r="E11" s="33"/>
      <c r="F11" s="14"/>
      <c r="G11" s="15"/>
      <c r="H11" s="15"/>
      <c r="I11" s="15"/>
      <c r="J11" s="15"/>
      <c r="K11" s="36"/>
      <c r="L11" s="15"/>
      <c r="M11" s="32" t="str">
        <f t="shared" si="1"/>
        <v/>
      </c>
      <c r="N11" s="13"/>
      <c r="O11" s="5" t="s">
        <v>4112</v>
      </c>
    </row>
    <row r="12" spans="1:15">
      <c r="A12" s="12" t="str">
        <f t="shared" si="0"/>
        <v/>
      </c>
      <c r="B12" s="13"/>
      <c r="C12" s="13"/>
      <c r="D12" s="13"/>
      <c r="E12" s="33"/>
      <c r="F12" s="14"/>
      <c r="G12" s="15"/>
      <c r="H12" s="15"/>
      <c r="I12" s="15"/>
      <c r="J12" s="15"/>
      <c r="K12" s="36"/>
      <c r="L12" s="15"/>
      <c r="M12" s="32" t="str">
        <f t="shared" si="1"/>
        <v/>
      </c>
      <c r="N12" s="13"/>
      <c r="O12" s="5" t="s">
        <v>4113</v>
      </c>
    </row>
    <row r="13" spans="1:15">
      <c r="A13" s="12" t="str">
        <f t="shared" si="0"/>
        <v/>
      </c>
      <c r="B13" s="13"/>
      <c r="C13" s="13"/>
      <c r="D13" s="13"/>
      <c r="E13" s="33"/>
      <c r="F13" s="14"/>
      <c r="G13" s="15"/>
      <c r="H13" s="15"/>
      <c r="I13" s="15"/>
      <c r="J13" s="15"/>
      <c r="K13" s="36"/>
      <c r="L13" s="15"/>
      <c r="M13" s="32" t="str">
        <f t="shared" si="1"/>
        <v/>
      </c>
      <c r="N13" s="13"/>
      <c r="O13" s="5" t="s">
        <v>4114</v>
      </c>
    </row>
    <row r="14" spans="1:15">
      <c r="A14" s="12" t="str">
        <f t="shared" si="0"/>
        <v/>
      </c>
      <c r="B14" s="13"/>
      <c r="C14" s="13"/>
      <c r="D14" s="13"/>
      <c r="E14" s="33"/>
      <c r="F14" s="14"/>
      <c r="G14" s="15"/>
      <c r="H14" s="15"/>
      <c r="I14" s="15"/>
      <c r="J14" s="15"/>
      <c r="K14" s="36"/>
      <c r="L14" s="15"/>
      <c r="M14" s="32" t="str">
        <f t="shared" si="1"/>
        <v/>
      </c>
      <c r="N14" s="13"/>
      <c r="O14" s="5" t="s">
        <v>4115</v>
      </c>
    </row>
    <row r="15" spans="1:15">
      <c r="A15" s="12" t="str">
        <f t="shared" si="0"/>
        <v/>
      </c>
      <c r="B15" s="13"/>
      <c r="C15" s="13"/>
      <c r="D15" s="13"/>
      <c r="E15" s="33"/>
      <c r="F15" s="14"/>
      <c r="G15" s="15"/>
      <c r="H15" s="15"/>
      <c r="I15" s="15"/>
      <c r="J15" s="15"/>
      <c r="K15" s="36"/>
      <c r="L15" s="15"/>
      <c r="M15" s="32" t="str">
        <f t="shared" si="1"/>
        <v/>
      </c>
      <c r="N15" s="13"/>
      <c r="O15" s="5" t="s">
        <v>4116</v>
      </c>
    </row>
    <row r="16" spans="1:15">
      <c r="A16" s="12" t="str">
        <f t="shared" si="0"/>
        <v/>
      </c>
      <c r="B16" s="13"/>
      <c r="C16" s="13"/>
      <c r="D16" s="13"/>
      <c r="E16" s="33"/>
      <c r="F16" s="14"/>
      <c r="G16" s="15"/>
      <c r="H16" s="15"/>
      <c r="I16" s="15"/>
      <c r="J16" s="15"/>
      <c r="K16" s="36"/>
      <c r="L16" s="15"/>
      <c r="M16" s="32" t="str">
        <f t="shared" si="1"/>
        <v/>
      </c>
      <c r="N16" s="13"/>
      <c r="O16" s="5" t="s">
        <v>4117</v>
      </c>
    </row>
    <row r="17" spans="1:15">
      <c r="A17" s="12" t="str">
        <f t="shared" si="0"/>
        <v/>
      </c>
      <c r="B17" s="13"/>
      <c r="C17" s="13"/>
      <c r="D17" s="13"/>
      <c r="E17" s="33"/>
      <c r="F17" s="14"/>
      <c r="G17" s="15"/>
      <c r="H17" s="15"/>
      <c r="I17" s="15"/>
      <c r="J17" s="15"/>
      <c r="K17" s="36"/>
      <c r="L17" s="15"/>
      <c r="M17" s="32" t="str">
        <f t="shared" si="1"/>
        <v/>
      </c>
      <c r="N17" s="13"/>
      <c r="O17" s="5" t="s">
        <v>4118</v>
      </c>
    </row>
    <row r="18" spans="1:15">
      <c r="A18" s="12" t="str">
        <f t="shared" si="0"/>
        <v/>
      </c>
      <c r="B18" s="13"/>
      <c r="C18" s="13"/>
      <c r="D18" s="13"/>
      <c r="E18" s="33"/>
      <c r="F18" s="14"/>
      <c r="G18" s="15"/>
      <c r="H18" s="15"/>
      <c r="I18" s="15"/>
      <c r="J18" s="15"/>
      <c r="K18" s="36"/>
      <c r="L18" s="15"/>
      <c r="M18" s="32" t="str">
        <f t="shared" si="1"/>
        <v/>
      </c>
      <c r="N18" s="13"/>
      <c r="O18" s="5" t="s">
        <v>4119</v>
      </c>
    </row>
    <row r="19" spans="1:15">
      <c r="A19" s="12" t="str">
        <f t="shared" si="0"/>
        <v/>
      </c>
      <c r="B19" s="13"/>
      <c r="C19" s="13"/>
      <c r="D19" s="13"/>
      <c r="E19" s="33"/>
      <c r="F19" s="14"/>
      <c r="G19" s="15"/>
      <c r="H19" s="15"/>
      <c r="I19" s="15"/>
      <c r="J19" s="15"/>
      <c r="K19" s="36"/>
      <c r="L19" s="15"/>
      <c r="M19" s="32" t="str">
        <f t="shared" si="1"/>
        <v/>
      </c>
      <c r="N19" s="13"/>
      <c r="O19" s="5" t="s">
        <v>4120</v>
      </c>
    </row>
    <row r="20" spans="1:15">
      <c r="A20" s="12" t="str">
        <f t="shared" si="0"/>
        <v/>
      </c>
      <c r="B20" s="13"/>
      <c r="C20" s="13"/>
      <c r="D20" s="13"/>
      <c r="E20" s="33"/>
      <c r="F20" s="14"/>
      <c r="G20" s="15"/>
      <c r="H20" s="15"/>
      <c r="I20" s="15"/>
      <c r="J20" s="15"/>
      <c r="K20" s="36"/>
      <c r="L20" s="15"/>
      <c r="M20" s="32" t="str">
        <f t="shared" si="1"/>
        <v/>
      </c>
      <c r="N20" s="13"/>
      <c r="O20" s="5" t="s">
        <v>4121</v>
      </c>
    </row>
    <row r="21" spans="1:15">
      <c r="A21" s="12" t="str">
        <f t="shared" si="0"/>
        <v/>
      </c>
      <c r="B21" s="13"/>
      <c r="C21" s="13"/>
      <c r="D21" s="13"/>
      <c r="E21" s="33"/>
      <c r="F21" s="14"/>
      <c r="G21" s="15"/>
      <c r="H21" s="15"/>
      <c r="I21" s="15"/>
      <c r="J21" s="15"/>
      <c r="K21" s="36"/>
      <c r="L21" s="15"/>
      <c r="M21" s="32" t="str">
        <f t="shared" si="1"/>
        <v/>
      </c>
      <c r="N21" s="13"/>
      <c r="O21" s="5" t="s">
        <v>4122</v>
      </c>
    </row>
    <row r="22" spans="1:15">
      <c r="A22" s="12" t="str">
        <f t="shared" si="0"/>
        <v/>
      </c>
      <c r="B22" s="13"/>
      <c r="C22" s="13"/>
      <c r="D22" s="13"/>
      <c r="E22" s="33"/>
      <c r="F22" s="14"/>
      <c r="G22" s="15"/>
      <c r="H22" s="15"/>
      <c r="I22" s="15"/>
      <c r="J22" s="15"/>
      <c r="K22" s="36"/>
      <c r="L22" s="15"/>
      <c r="M22" s="32" t="str">
        <f t="shared" si="1"/>
        <v/>
      </c>
      <c r="N22" s="13"/>
      <c r="O22" s="5" t="s">
        <v>4123</v>
      </c>
    </row>
    <row r="23" spans="1:15">
      <c r="A23" s="12" t="str">
        <f t="shared" si="0"/>
        <v/>
      </c>
      <c r="B23" s="13"/>
      <c r="C23" s="13"/>
      <c r="D23" s="13"/>
      <c r="E23" s="33"/>
      <c r="F23" s="14"/>
      <c r="G23" s="15"/>
      <c r="H23" s="15"/>
      <c r="I23" s="15"/>
      <c r="J23" s="15"/>
      <c r="K23" s="36"/>
      <c r="L23" s="15"/>
      <c r="M23" s="32" t="str">
        <f t="shared" si="1"/>
        <v/>
      </c>
      <c r="N23" s="13"/>
      <c r="O23" s="5" t="s">
        <v>4124</v>
      </c>
    </row>
    <row r="24" spans="1:15">
      <c r="A24" s="12" t="str">
        <f t="shared" si="0"/>
        <v/>
      </c>
      <c r="B24" s="13"/>
      <c r="C24" s="13"/>
      <c r="D24" s="13"/>
      <c r="E24" s="33"/>
      <c r="F24" s="14"/>
      <c r="G24" s="15"/>
      <c r="H24" s="15"/>
      <c r="I24" s="15"/>
      <c r="J24" s="15"/>
      <c r="K24" s="36"/>
      <c r="L24" s="15"/>
      <c r="M24" s="32" t="str">
        <f t="shared" si="1"/>
        <v/>
      </c>
      <c r="N24" s="13"/>
      <c r="O24" s="5" t="s">
        <v>4125</v>
      </c>
    </row>
    <row r="25" spans="1:14">
      <c r="A25" s="12" t="s">
        <v>4126</v>
      </c>
      <c r="B25" s="13"/>
      <c r="C25" s="13"/>
      <c r="D25" s="13"/>
      <c r="E25" s="33"/>
      <c r="F25" s="14"/>
      <c r="G25" s="15">
        <f>SUM(G8:G24)</f>
        <v>0</v>
      </c>
      <c r="H25" s="15">
        <f>SUM(H8:H24)</f>
        <v>0</v>
      </c>
      <c r="I25" s="15">
        <f>SUM(I8:I24)</f>
        <v>0</v>
      </c>
      <c r="J25" s="15">
        <f>SUM(J8:J24)</f>
        <v>0</v>
      </c>
      <c r="K25" s="36"/>
      <c r="L25" s="15">
        <f>SUM(L8:L24)</f>
        <v>0</v>
      </c>
      <c r="M25" s="32" t="str">
        <f t="shared" si="1"/>
        <v/>
      </c>
      <c r="N25" s="13"/>
    </row>
    <row r="26" spans="1:14">
      <c r="A26" s="12" t="s">
        <v>4127</v>
      </c>
      <c r="B26" s="13"/>
      <c r="C26" s="13"/>
      <c r="D26" s="13"/>
      <c r="E26" s="33"/>
      <c r="F26" s="14"/>
      <c r="G26" s="15"/>
      <c r="H26" s="15">
        <f>I25</f>
        <v>0</v>
      </c>
      <c r="I26" s="15"/>
      <c r="J26" s="15"/>
      <c r="K26" s="36"/>
      <c r="L26" s="15"/>
      <c r="M26" s="32"/>
      <c r="N26" s="13"/>
    </row>
    <row r="27" customHeight="1" spans="1:14">
      <c r="A27" s="26" t="s">
        <v>4128</v>
      </c>
      <c r="B27" s="26"/>
      <c r="C27" s="26"/>
      <c r="D27" s="26"/>
      <c r="E27" s="26"/>
      <c r="F27" s="26"/>
      <c r="G27" s="32">
        <f>G25-G26</f>
        <v>0</v>
      </c>
      <c r="H27" s="32">
        <f>H25-H26</f>
        <v>0</v>
      </c>
      <c r="I27" s="32"/>
      <c r="J27" s="32">
        <f>J25-J26</f>
        <v>0</v>
      </c>
      <c r="K27" s="26"/>
      <c r="L27" s="32">
        <f>L25-L26</f>
        <v>0</v>
      </c>
      <c r="M27" s="32" t="str">
        <f>IF(H27=0,"",(L27-H27)/H27*100)</f>
        <v/>
      </c>
      <c r="N27" s="28"/>
    </row>
    <row r="28" customHeight="1" spans="1:15">
      <c r="A28" s="3" t="str">
        <f>基本信息输入表!$K$6&amp;"填表人："&amp;基本信息输入表!$M$70</f>
        <v>被评估单位填表人：阎丽红</v>
      </c>
      <c r="L28" s="3" t="str">
        <f>"评估人员："&amp;基本信息输入表!$Q$70</f>
        <v>评估人员：孙艳平</v>
      </c>
      <c r="O28" s="31" t="s">
        <v>439</v>
      </c>
    </row>
    <row r="29" customHeight="1" spans="1:1">
      <c r="A29" s="3" t="str">
        <f>"填表日期："&amp;YEAR(基本信息输入表!$O$70)&amp;"年"&amp;MONTH(基本信息输入表!$O$70)&amp;"月"&amp;DAY(基本信息输入表!$O$70)&amp;"日"</f>
        <v>填表日期：2020年4月25日</v>
      </c>
    </row>
    <row r="30" customHeight="1" spans="15:15">
      <c r="O30" s="31"/>
    </row>
  </sheetData>
  <mergeCells count="18">
    <mergeCell ref="A2:N2"/>
    <mergeCell ref="A3:N3"/>
    <mergeCell ref="L4:N4"/>
    <mergeCell ref="L5:N5"/>
    <mergeCell ref="G6:H6"/>
    <mergeCell ref="J6:L6"/>
    <mergeCell ref="A25:C25"/>
    <mergeCell ref="A26:C26"/>
    <mergeCell ref="A27:C27"/>
    <mergeCell ref="A6:A7"/>
    <mergeCell ref="B6:B7"/>
    <mergeCell ref="C6:C7"/>
    <mergeCell ref="D6:D7"/>
    <mergeCell ref="E6:E7"/>
    <mergeCell ref="F6:F7"/>
    <mergeCell ref="I6:I7"/>
    <mergeCell ref="M6:M7"/>
    <mergeCell ref="N6:N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6"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9"/>
  <sheetViews>
    <sheetView showGridLines="0" workbookViewId="0">
      <selection activeCell="AA34" sqref="AA34"/>
    </sheetView>
  </sheetViews>
  <sheetFormatPr defaultColWidth="9" defaultRowHeight="15.75" customHeight="1"/>
  <cols>
    <col min="1" max="1" width="4.25" style="3" customWidth="1"/>
    <col min="2" max="2" width="8" style="3" customWidth="1"/>
    <col min="3" max="3" width="4.75" style="3" customWidth="1"/>
    <col min="4" max="4" width="13.125" style="3" customWidth="1"/>
    <col min="5" max="5" width="8" style="3" customWidth="1"/>
    <col min="6" max="6" width="4.75" style="3" customWidth="1"/>
    <col min="7" max="7" width="9" style="3"/>
    <col min="8" max="8" width="11.25" style="3" customWidth="1"/>
    <col min="9" max="9" width="8.375" style="3" customWidth="1"/>
    <col min="10" max="10" width="8" style="3" customWidth="1"/>
    <col min="11" max="11" width="9" style="3" customWidth="1"/>
    <col min="12" max="12" width="5.875" style="3" customWidth="1"/>
    <col min="13" max="13" width="8.75" style="3" customWidth="1"/>
    <col min="14" max="14" width="5.875" style="3" customWidth="1"/>
    <col min="15" max="15" width="8" style="3" customWidth="1"/>
    <col min="16" max="16" width="5.5" style="3" customWidth="1"/>
    <col min="17" max="16384" width="9" style="3"/>
  </cols>
  <sheetData>
    <row r="1" customHeight="1" spans="1:1">
      <c r="A1" s="2" t="s">
        <v>409</v>
      </c>
    </row>
    <row r="2" s="20" customFormat="1" ht="30" customHeight="1" spans="1:16">
      <c r="A2" s="4" t="s">
        <v>4129</v>
      </c>
      <c r="B2" s="4"/>
      <c r="C2" s="4"/>
      <c r="D2" s="4"/>
      <c r="E2" s="4"/>
      <c r="F2" s="4"/>
      <c r="G2" s="4"/>
      <c r="H2" s="4"/>
      <c r="I2" s="4"/>
      <c r="J2" s="4"/>
      <c r="K2" s="4"/>
      <c r="L2" s="4"/>
      <c r="M2" s="4"/>
      <c r="N2" s="4"/>
      <c r="O2" s="4"/>
      <c r="P2" s="4"/>
    </row>
    <row r="3" customHeight="1" spans="1:16">
      <c r="A3" s="5" t="str">
        <f>"评估基准日："&amp;TEXT(基本信息输入表!M7,"yyyy年mm月dd日")</f>
        <v>评估基准日：2020年03月31日</v>
      </c>
      <c r="B3" s="5"/>
      <c r="C3" s="5"/>
      <c r="D3" s="5"/>
      <c r="E3" s="5"/>
      <c r="F3" s="5"/>
      <c r="G3" s="5"/>
      <c r="H3" s="5"/>
      <c r="I3" s="5"/>
      <c r="J3" s="5"/>
      <c r="K3" s="5"/>
      <c r="L3" s="5"/>
      <c r="M3" s="5"/>
      <c r="N3" s="5"/>
      <c r="O3" s="5"/>
      <c r="P3" s="5"/>
    </row>
    <row r="4" ht="14.1" customHeight="1" spans="1:16">
      <c r="A4" s="5"/>
      <c r="B4" s="5"/>
      <c r="C4" s="5"/>
      <c r="D4" s="5"/>
      <c r="E4" s="5"/>
      <c r="F4" s="5"/>
      <c r="G4" s="5"/>
      <c r="H4" s="5"/>
      <c r="I4" s="5"/>
      <c r="J4" s="5"/>
      <c r="K4" s="5"/>
      <c r="L4" s="5"/>
      <c r="M4" s="5"/>
      <c r="N4" s="5"/>
      <c r="O4" s="5"/>
      <c r="P4" s="5" t="s">
        <v>4130</v>
      </c>
    </row>
    <row r="5" customHeight="1" spans="1:16">
      <c r="A5" s="3" t="str">
        <f>基本信息输入表!K6&amp;"："&amp;基本信息输入表!M6</f>
        <v>被评估单位：山西华润昌裕煤业有限公司</v>
      </c>
      <c r="P5" s="29" t="s">
        <v>574</v>
      </c>
    </row>
    <row r="6" s="5" customFormat="1" ht="12.75" spans="1:16">
      <c r="A6" s="41" t="s">
        <v>444</v>
      </c>
      <c r="B6" s="74" t="s">
        <v>2113</v>
      </c>
      <c r="C6" s="41" t="s">
        <v>4131</v>
      </c>
      <c r="D6" s="74" t="s">
        <v>4132</v>
      </c>
      <c r="E6" s="74" t="s">
        <v>877</v>
      </c>
      <c r="F6" s="74" t="s">
        <v>878</v>
      </c>
      <c r="G6" s="74" t="s">
        <v>4133</v>
      </c>
      <c r="H6" s="74" t="s">
        <v>4134</v>
      </c>
      <c r="I6" s="41" t="s">
        <v>414</v>
      </c>
      <c r="J6" s="41"/>
      <c r="K6" s="85" t="s">
        <v>961</v>
      </c>
      <c r="L6" s="41" t="s">
        <v>415</v>
      </c>
      <c r="M6" s="41"/>
      <c r="N6" s="41"/>
      <c r="O6" s="74" t="s">
        <v>417</v>
      </c>
      <c r="P6" s="74" t="s">
        <v>577</v>
      </c>
    </row>
    <row r="7" s="5" customFormat="1" ht="12.75" spans="1:17">
      <c r="A7" s="75"/>
      <c r="B7" s="76"/>
      <c r="C7" s="77"/>
      <c r="D7" s="78"/>
      <c r="E7" s="77"/>
      <c r="F7" s="79"/>
      <c r="G7" s="80"/>
      <c r="H7" s="78"/>
      <c r="I7" s="86" t="s">
        <v>1980</v>
      </c>
      <c r="J7" s="86" t="s">
        <v>1981</v>
      </c>
      <c r="K7" s="87"/>
      <c r="L7" s="86" t="s">
        <v>1980</v>
      </c>
      <c r="M7" s="88" t="s">
        <v>1036</v>
      </c>
      <c r="N7" s="86" t="s">
        <v>1981</v>
      </c>
      <c r="O7" s="88"/>
      <c r="P7" s="77"/>
      <c r="Q7" s="23" t="s">
        <v>592</v>
      </c>
    </row>
    <row r="8" spans="1:17">
      <c r="A8" s="81" t="str">
        <f>IF(C8="","",ROW()-7)</f>
        <v/>
      </c>
      <c r="B8" s="82"/>
      <c r="C8" s="83"/>
      <c r="D8" s="83"/>
      <c r="E8" s="83"/>
      <c r="F8" s="82"/>
      <c r="G8" s="84"/>
      <c r="H8" s="83"/>
      <c r="I8" s="89"/>
      <c r="J8" s="89"/>
      <c r="K8" s="89"/>
      <c r="L8" s="89"/>
      <c r="M8" s="90"/>
      <c r="N8" s="89"/>
      <c r="O8" s="32" t="str">
        <f>IF(J8-K8=0,"",(N8-J8+K8)/(J8-K8)*100)</f>
        <v/>
      </c>
      <c r="P8" s="83"/>
      <c r="Q8" s="5" t="s">
        <v>4135</v>
      </c>
    </row>
    <row r="9" spans="1:17">
      <c r="A9" s="12" t="str">
        <f t="shared" ref="A9:A24" si="0">IF(C9="","",ROW()-7)</f>
        <v/>
      </c>
      <c r="B9" s="33"/>
      <c r="C9" s="13"/>
      <c r="D9" s="13"/>
      <c r="E9" s="13"/>
      <c r="F9" s="33"/>
      <c r="G9" s="14"/>
      <c r="H9" s="13"/>
      <c r="I9" s="15"/>
      <c r="J9" s="15"/>
      <c r="K9" s="15"/>
      <c r="L9" s="15"/>
      <c r="M9" s="36"/>
      <c r="N9" s="15"/>
      <c r="O9" s="32" t="str">
        <f t="shared" ref="O9:O25" si="1">IF(J9-K9=0,"",(N9-J9+K9)/(J9-K9)*100)</f>
        <v/>
      </c>
      <c r="P9" s="13"/>
      <c r="Q9" s="5" t="s">
        <v>4136</v>
      </c>
    </row>
    <row r="10" spans="1:17">
      <c r="A10" s="12" t="str">
        <f t="shared" si="0"/>
        <v/>
      </c>
      <c r="B10" s="33"/>
      <c r="C10" s="13"/>
      <c r="D10" s="13"/>
      <c r="E10" s="13"/>
      <c r="F10" s="33"/>
      <c r="G10" s="14"/>
      <c r="H10" s="13"/>
      <c r="I10" s="15"/>
      <c r="J10" s="15"/>
      <c r="K10" s="15"/>
      <c r="L10" s="15"/>
      <c r="M10" s="36"/>
      <c r="N10" s="15"/>
      <c r="O10" s="32" t="str">
        <f t="shared" si="1"/>
        <v/>
      </c>
      <c r="P10" s="13"/>
      <c r="Q10" s="5" t="s">
        <v>4137</v>
      </c>
    </row>
    <row r="11" spans="1:17">
      <c r="A11" s="12" t="str">
        <f t="shared" si="0"/>
        <v/>
      </c>
      <c r="B11" s="33"/>
      <c r="C11" s="13"/>
      <c r="D11" s="13"/>
      <c r="E11" s="13"/>
      <c r="F11" s="33"/>
      <c r="G11" s="14"/>
      <c r="H11" s="13"/>
      <c r="I11" s="15"/>
      <c r="J11" s="15"/>
      <c r="K11" s="15"/>
      <c r="L11" s="15"/>
      <c r="M11" s="36"/>
      <c r="N11" s="15"/>
      <c r="O11" s="32" t="str">
        <f t="shared" si="1"/>
        <v/>
      </c>
      <c r="P11" s="13"/>
      <c r="Q11" s="5" t="s">
        <v>4138</v>
      </c>
    </row>
    <row r="12" spans="1:17">
      <c r="A12" s="12" t="str">
        <f t="shared" si="0"/>
        <v/>
      </c>
      <c r="B12" s="33"/>
      <c r="C12" s="13"/>
      <c r="D12" s="13"/>
      <c r="E12" s="13"/>
      <c r="F12" s="33"/>
      <c r="G12" s="14"/>
      <c r="H12" s="13"/>
      <c r="I12" s="15"/>
      <c r="J12" s="15"/>
      <c r="K12" s="15"/>
      <c r="L12" s="15"/>
      <c r="M12" s="36"/>
      <c r="N12" s="15"/>
      <c r="O12" s="32" t="str">
        <f t="shared" si="1"/>
        <v/>
      </c>
      <c r="P12" s="13"/>
      <c r="Q12" s="5" t="s">
        <v>4139</v>
      </c>
    </row>
    <row r="13" spans="1:17">
      <c r="A13" s="12" t="str">
        <f t="shared" si="0"/>
        <v/>
      </c>
      <c r="B13" s="33"/>
      <c r="C13" s="13"/>
      <c r="D13" s="13"/>
      <c r="E13" s="13"/>
      <c r="F13" s="33"/>
      <c r="G13" s="14"/>
      <c r="H13" s="13"/>
      <c r="I13" s="15"/>
      <c r="J13" s="15"/>
      <c r="K13" s="15"/>
      <c r="L13" s="15"/>
      <c r="M13" s="36"/>
      <c r="N13" s="15"/>
      <c r="O13" s="32" t="str">
        <f t="shared" si="1"/>
        <v/>
      </c>
      <c r="P13" s="13"/>
      <c r="Q13" s="5" t="s">
        <v>4140</v>
      </c>
    </row>
    <row r="14" spans="1:17">
      <c r="A14" s="12" t="str">
        <f t="shared" si="0"/>
        <v/>
      </c>
      <c r="B14" s="33"/>
      <c r="C14" s="13"/>
      <c r="D14" s="13"/>
      <c r="E14" s="13"/>
      <c r="F14" s="33"/>
      <c r="G14" s="14"/>
      <c r="H14" s="13"/>
      <c r="I14" s="15"/>
      <c r="J14" s="15"/>
      <c r="K14" s="15"/>
      <c r="L14" s="15"/>
      <c r="M14" s="36"/>
      <c r="N14" s="15"/>
      <c r="O14" s="32" t="str">
        <f t="shared" si="1"/>
        <v/>
      </c>
      <c r="P14" s="13"/>
      <c r="Q14" s="5" t="s">
        <v>4141</v>
      </c>
    </row>
    <row r="15" spans="1:17">
      <c r="A15" s="12" t="str">
        <f t="shared" si="0"/>
        <v/>
      </c>
      <c r="B15" s="33"/>
      <c r="C15" s="13"/>
      <c r="D15" s="13"/>
      <c r="E15" s="13"/>
      <c r="F15" s="33"/>
      <c r="G15" s="14"/>
      <c r="H15" s="13"/>
      <c r="I15" s="15"/>
      <c r="J15" s="15"/>
      <c r="K15" s="15"/>
      <c r="L15" s="15"/>
      <c r="M15" s="36"/>
      <c r="N15" s="15"/>
      <c r="O15" s="32" t="str">
        <f t="shared" si="1"/>
        <v/>
      </c>
      <c r="P15" s="13"/>
      <c r="Q15" s="5" t="s">
        <v>4142</v>
      </c>
    </row>
    <row r="16" spans="1:17">
      <c r="A16" s="12" t="str">
        <f t="shared" si="0"/>
        <v/>
      </c>
      <c r="B16" s="33"/>
      <c r="C16" s="13"/>
      <c r="D16" s="13"/>
      <c r="E16" s="13"/>
      <c r="F16" s="33"/>
      <c r="G16" s="14"/>
      <c r="H16" s="13"/>
      <c r="I16" s="15"/>
      <c r="J16" s="15"/>
      <c r="K16" s="15"/>
      <c r="L16" s="15"/>
      <c r="M16" s="36"/>
      <c r="N16" s="15"/>
      <c r="O16" s="32" t="str">
        <f t="shared" si="1"/>
        <v/>
      </c>
      <c r="P16" s="13"/>
      <c r="Q16" s="5" t="s">
        <v>4143</v>
      </c>
    </row>
    <row r="17" spans="1:17">
      <c r="A17" s="12" t="str">
        <f t="shared" si="0"/>
        <v/>
      </c>
      <c r="B17" s="33"/>
      <c r="C17" s="13"/>
      <c r="D17" s="13"/>
      <c r="E17" s="13"/>
      <c r="F17" s="33"/>
      <c r="G17" s="14"/>
      <c r="H17" s="13"/>
      <c r="I17" s="15"/>
      <c r="J17" s="15"/>
      <c r="K17" s="15"/>
      <c r="L17" s="15"/>
      <c r="M17" s="36"/>
      <c r="N17" s="15"/>
      <c r="O17" s="32" t="str">
        <f t="shared" si="1"/>
        <v/>
      </c>
      <c r="P17" s="13"/>
      <c r="Q17" s="5" t="s">
        <v>4144</v>
      </c>
    </row>
    <row r="18" spans="1:17">
      <c r="A18" s="12" t="str">
        <f t="shared" si="0"/>
        <v/>
      </c>
      <c r="B18" s="33"/>
      <c r="C18" s="13"/>
      <c r="D18" s="13"/>
      <c r="E18" s="13"/>
      <c r="F18" s="33"/>
      <c r="G18" s="14"/>
      <c r="H18" s="13"/>
      <c r="I18" s="15"/>
      <c r="J18" s="15"/>
      <c r="K18" s="15"/>
      <c r="L18" s="15"/>
      <c r="M18" s="36"/>
      <c r="N18" s="15"/>
      <c r="O18" s="32" t="str">
        <f t="shared" si="1"/>
        <v/>
      </c>
      <c r="P18" s="13"/>
      <c r="Q18" s="5" t="s">
        <v>4145</v>
      </c>
    </row>
    <row r="19" spans="1:17">
      <c r="A19" s="12" t="str">
        <f t="shared" si="0"/>
        <v/>
      </c>
      <c r="B19" s="33"/>
      <c r="C19" s="13"/>
      <c r="D19" s="13"/>
      <c r="E19" s="13"/>
      <c r="F19" s="33"/>
      <c r="G19" s="14"/>
      <c r="H19" s="13"/>
      <c r="I19" s="15"/>
      <c r="J19" s="15"/>
      <c r="K19" s="15"/>
      <c r="L19" s="15"/>
      <c r="M19" s="36"/>
      <c r="N19" s="15"/>
      <c r="O19" s="32" t="str">
        <f t="shared" si="1"/>
        <v/>
      </c>
      <c r="P19" s="13"/>
      <c r="Q19" s="5" t="s">
        <v>4146</v>
      </c>
    </row>
    <row r="20" spans="1:17">
      <c r="A20" s="12" t="str">
        <f t="shared" si="0"/>
        <v/>
      </c>
      <c r="B20" s="33"/>
      <c r="C20" s="13"/>
      <c r="D20" s="13"/>
      <c r="E20" s="13"/>
      <c r="F20" s="33"/>
      <c r="G20" s="14"/>
      <c r="H20" s="13"/>
      <c r="I20" s="15"/>
      <c r="J20" s="15"/>
      <c r="K20" s="15"/>
      <c r="L20" s="15"/>
      <c r="M20" s="36"/>
      <c r="N20" s="15"/>
      <c r="O20" s="32" t="str">
        <f t="shared" si="1"/>
        <v/>
      </c>
      <c r="P20" s="13"/>
      <c r="Q20" s="5" t="s">
        <v>4147</v>
      </c>
    </row>
    <row r="21" spans="1:17">
      <c r="A21" s="12" t="str">
        <f t="shared" si="0"/>
        <v/>
      </c>
      <c r="B21" s="33"/>
      <c r="C21" s="13"/>
      <c r="D21" s="13"/>
      <c r="E21" s="13"/>
      <c r="F21" s="33"/>
      <c r="G21" s="14"/>
      <c r="H21" s="13"/>
      <c r="I21" s="15"/>
      <c r="J21" s="15"/>
      <c r="K21" s="15"/>
      <c r="L21" s="15"/>
      <c r="M21" s="36"/>
      <c r="N21" s="15"/>
      <c r="O21" s="32" t="str">
        <f t="shared" si="1"/>
        <v/>
      </c>
      <c r="P21" s="13"/>
      <c r="Q21" s="5" t="s">
        <v>4148</v>
      </c>
    </row>
    <row r="22" spans="1:17">
      <c r="A22" s="12" t="str">
        <f t="shared" si="0"/>
        <v/>
      </c>
      <c r="B22" s="33"/>
      <c r="C22" s="13"/>
      <c r="D22" s="13"/>
      <c r="E22" s="13"/>
      <c r="F22" s="33"/>
      <c r="G22" s="14"/>
      <c r="H22" s="13"/>
      <c r="I22" s="15"/>
      <c r="J22" s="15"/>
      <c r="K22" s="15"/>
      <c r="L22" s="15"/>
      <c r="M22" s="36"/>
      <c r="N22" s="15"/>
      <c r="O22" s="32" t="str">
        <f t="shared" si="1"/>
        <v/>
      </c>
      <c r="P22" s="13"/>
      <c r="Q22" s="5" t="s">
        <v>4149</v>
      </c>
    </row>
    <row r="23" spans="1:17">
      <c r="A23" s="12" t="str">
        <f t="shared" si="0"/>
        <v/>
      </c>
      <c r="B23" s="33"/>
      <c r="C23" s="13"/>
      <c r="D23" s="13"/>
      <c r="E23" s="13"/>
      <c r="F23" s="33"/>
      <c r="G23" s="14"/>
      <c r="H23" s="13"/>
      <c r="I23" s="15"/>
      <c r="J23" s="15"/>
      <c r="K23" s="15"/>
      <c r="L23" s="15"/>
      <c r="M23" s="36"/>
      <c r="N23" s="15"/>
      <c r="O23" s="32" t="str">
        <f t="shared" si="1"/>
        <v/>
      </c>
      <c r="P23" s="13"/>
      <c r="Q23" s="5" t="s">
        <v>4150</v>
      </c>
    </row>
    <row r="24" spans="1:17">
      <c r="A24" s="12" t="str">
        <f t="shared" si="0"/>
        <v/>
      </c>
      <c r="B24" s="33"/>
      <c r="C24" s="13"/>
      <c r="D24" s="13"/>
      <c r="E24" s="13"/>
      <c r="F24" s="33"/>
      <c r="G24" s="14"/>
      <c r="H24" s="13"/>
      <c r="I24" s="15"/>
      <c r="J24" s="15"/>
      <c r="K24" s="15"/>
      <c r="L24" s="15"/>
      <c r="M24" s="36"/>
      <c r="N24" s="15"/>
      <c r="O24" s="32" t="str">
        <f t="shared" si="1"/>
        <v/>
      </c>
      <c r="P24" s="13"/>
      <c r="Q24" s="5" t="s">
        <v>4151</v>
      </c>
    </row>
    <row r="25" spans="1:16">
      <c r="A25" s="12" t="s">
        <v>481</v>
      </c>
      <c r="B25" s="33"/>
      <c r="C25" s="13"/>
      <c r="D25" s="13"/>
      <c r="E25" s="13"/>
      <c r="F25" s="33"/>
      <c r="G25" s="14"/>
      <c r="H25" s="13"/>
      <c r="I25" s="15">
        <f>SUM(I8:I24)</f>
        <v>0</v>
      </c>
      <c r="J25" s="15">
        <f>SUM(J8:J24)</f>
        <v>0</v>
      </c>
      <c r="K25" s="15">
        <f>SUM(K8:K24)</f>
        <v>0</v>
      </c>
      <c r="L25" s="15">
        <f>SUM(L8:L24)</f>
        <v>0</v>
      </c>
      <c r="M25" s="36"/>
      <c r="N25" s="15">
        <f>SUM(N8:N24)</f>
        <v>0</v>
      </c>
      <c r="O25" s="32" t="str">
        <f t="shared" si="1"/>
        <v/>
      </c>
      <c r="P25" s="13"/>
    </row>
    <row r="26" spans="1:16">
      <c r="A26" s="12" t="s">
        <v>4152</v>
      </c>
      <c r="B26" s="33"/>
      <c r="C26" s="13"/>
      <c r="D26" s="13"/>
      <c r="E26" s="13"/>
      <c r="F26" s="33"/>
      <c r="G26" s="14"/>
      <c r="H26" s="13"/>
      <c r="I26" s="15"/>
      <c r="J26" s="15">
        <f>K25</f>
        <v>0</v>
      </c>
      <c r="K26" s="15"/>
      <c r="L26" s="15"/>
      <c r="M26" s="36"/>
      <c r="N26" s="15"/>
      <c r="O26" s="32"/>
      <c r="P26" s="13"/>
    </row>
    <row r="27" customHeight="1" spans="1:16">
      <c r="A27" s="24" t="s">
        <v>4153</v>
      </c>
      <c r="B27" s="56"/>
      <c r="C27" s="56"/>
      <c r="D27" s="25"/>
      <c r="E27" s="26"/>
      <c r="F27" s="27">
        <f>SUM(F8:F24)</f>
        <v>0</v>
      </c>
      <c r="G27" s="26"/>
      <c r="H27" s="26"/>
      <c r="I27" s="32">
        <f>I25-I26</f>
        <v>0</v>
      </c>
      <c r="J27" s="32">
        <f>J25-J26</f>
        <v>0</v>
      </c>
      <c r="K27" s="32"/>
      <c r="L27" s="32">
        <f>L25-L26</f>
        <v>0</v>
      </c>
      <c r="M27" s="26"/>
      <c r="N27" s="32">
        <f>N25-N26</f>
        <v>0</v>
      </c>
      <c r="O27" s="32" t="str">
        <f>IF(J27=0,"",(N27-J27)/J27*100)</f>
        <v/>
      </c>
      <c r="P27" s="28"/>
    </row>
    <row r="28" customHeight="1" spans="1:17">
      <c r="A28" s="3" t="str">
        <f>基本信息输入表!$K$6&amp;"填表人："&amp;基本信息输入表!$M$71</f>
        <v>被评估单位填表人：阎丽红</v>
      </c>
      <c r="N28" s="3" t="str">
        <f>"评估人员："&amp;基本信息输入表!$Q$71</f>
        <v>评估人员：孙艳平</v>
      </c>
      <c r="Q28" s="31" t="s">
        <v>439</v>
      </c>
    </row>
    <row r="29" customHeight="1" spans="1:1">
      <c r="A29" s="3" t="str">
        <f>"填表日期："&amp;YEAR(基本信息输入表!$O$71)&amp;"年"&amp;MONTH(基本信息输入表!$O$71)&amp;"月"&amp;DAY(基本信息输入表!$O$71)&amp;"日"</f>
        <v>填表日期：2020年4月25日</v>
      </c>
    </row>
  </sheetData>
  <mergeCells count="18">
    <mergeCell ref="A2:P2"/>
    <mergeCell ref="A3:P3"/>
    <mergeCell ref="I6:J6"/>
    <mergeCell ref="L6:N6"/>
    <mergeCell ref="A25:D25"/>
    <mergeCell ref="A26:D26"/>
    <mergeCell ref="A27:D27"/>
    <mergeCell ref="A6:A7"/>
    <mergeCell ref="B6:B7"/>
    <mergeCell ref="C6:C7"/>
    <mergeCell ref="D6:D7"/>
    <mergeCell ref="E6:E7"/>
    <mergeCell ref="F6:F7"/>
    <mergeCell ref="G6:G7"/>
    <mergeCell ref="H6:H7"/>
    <mergeCell ref="K6:K7"/>
    <mergeCell ref="O6:O7"/>
    <mergeCell ref="P6:P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5"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7"/>
  <sheetViews>
    <sheetView showGridLines="0" topLeftCell="A8" workbookViewId="0">
      <selection activeCell="A27" sqref="$A27:$XFD27"/>
    </sheetView>
  </sheetViews>
  <sheetFormatPr defaultColWidth="9" defaultRowHeight="15.75" customHeight="1" outlineLevelCol="7"/>
  <cols>
    <col min="1" max="1" width="8.75" style="3" customWidth="1"/>
    <col min="2" max="2" width="30.75" style="3" customWidth="1"/>
    <col min="3" max="6" width="18.625" style="3" customWidth="1"/>
    <col min="7" max="7" width="13" style="3" customWidth="1"/>
    <col min="8" max="16384" width="9" style="3"/>
  </cols>
  <sheetData>
    <row r="1" s="20" customFormat="1" ht="30" customHeight="1" spans="1:7">
      <c r="A1" s="4" t="s">
        <v>4154</v>
      </c>
      <c r="B1" s="4"/>
      <c r="C1" s="4"/>
      <c r="D1" s="4"/>
      <c r="E1" s="4"/>
      <c r="F1" s="4"/>
      <c r="G1" s="4"/>
    </row>
    <row r="2" customHeight="1" spans="1:7">
      <c r="A2" s="5" t="s">
        <v>516</v>
      </c>
      <c r="B2" s="5"/>
      <c r="C2" s="5"/>
      <c r="D2" s="5"/>
      <c r="E2" s="5"/>
      <c r="F2" s="5"/>
      <c r="G2" s="5"/>
    </row>
    <row r="3" ht="14.1" customHeight="1" spans="1:7">
      <c r="A3" s="5"/>
      <c r="B3" s="5"/>
      <c r="C3" s="5"/>
      <c r="D3" s="5"/>
      <c r="E3" s="5"/>
      <c r="F3" s="5"/>
      <c r="G3" s="29" t="s">
        <v>4155</v>
      </c>
    </row>
    <row r="4" customHeight="1" spans="1:7">
      <c r="A4" s="69" t="s">
        <v>519</v>
      </c>
      <c r="G4" s="34" t="s">
        <v>361</v>
      </c>
    </row>
    <row r="5" s="5" customFormat="1" customHeight="1" spans="1:7">
      <c r="A5" s="41" t="s">
        <v>575</v>
      </c>
      <c r="B5" s="41" t="s">
        <v>576</v>
      </c>
      <c r="C5" s="41" t="s">
        <v>414</v>
      </c>
      <c r="D5" s="10" t="s">
        <v>852</v>
      </c>
      <c r="E5" s="41" t="s">
        <v>415</v>
      </c>
      <c r="F5" s="44" t="s">
        <v>416</v>
      </c>
      <c r="G5" s="41" t="s">
        <v>417</v>
      </c>
    </row>
    <row r="6" customHeight="1" spans="1:7">
      <c r="A6" s="41" t="s">
        <v>4156</v>
      </c>
      <c r="B6" s="70" t="s">
        <v>4157</v>
      </c>
      <c r="C6" s="50">
        <v>0</v>
      </c>
      <c r="D6" s="50">
        <v>0</v>
      </c>
      <c r="E6" s="50">
        <v>0</v>
      </c>
      <c r="F6" s="43">
        <v>0</v>
      </c>
      <c r="G6" s="32" t="s">
        <v>517</v>
      </c>
    </row>
    <row r="7" customHeight="1" spans="1:7">
      <c r="A7" s="41" t="s">
        <v>4158</v>
      </c>
      <c r="B7" s="70" t="s">
        <v>4159</v>
      </c>
      <c r="C7" s="50">
        <v>41716400</v>
      </c>
      <c r="D7" s="50">
        <v>0</v>
      </c>
      <c r="E7" s="50">
        <v>62109600</v>
      </c>
      <c r="F7" s="43">
        <v>20393200</v>
      </c>
      <c r="G7" s="32">
        <v>48.8853304695515</v>
      </c>
    </row>
    <row r="8" customHeight="1" spans="1:7">
      <c r="A8" s="41" t="s">
        <v>4160</v>
      </c>
      <c r="B8" s="70" t="s">
        <v>4161</v>
      </c>
      <c r="C8" s="50">
        <v>0</v>
      </c>
      <c r="D8" s="50">
        <v>0</v>
      </c>
      <c r="E8" s="50">
        <v>0</v>
      </c>
      <c r="F8" s="43">
        <v>0</v>
      </c>
      <c r="G8" s="32" t="s">
        <v>517</v>
      </c>
    </row>
    <row r="9" customHeight="1" spans="1:7">
      <c r="A9" s="41"/>
      <c r="B9" s="70"/>
      <c r="C9" s="50"/>
      <c r="D9" s="50"/>
      <c r="E9" s="43"/>
      <c r="F9" s="43"/>
      <c r="G9" s="32"/>
    </row>
    <row r="10" customHeight="1" spans="1:7">
      <c r="A10" s="41"/>
      <c r="B10" s="70"/>
      <c r="C10" s="50"/>
      <c r="D10" s="50"/>
      <c r="E10" s="43"/>
      <c r="F10" s="43"/>
      <c r="G10" s="32"/>
    </row>
    <row r="11" customHeight="1" spans="1:7">
      <c r="A11" s="41"/>
      <c r="B11" s="70"/>
      <c r="C11" s="50"/>
      <c r="D11" s="50"/>
      <c r="E11" s="43"/>
      <c r="F11" s="43"/>
      <c r="G11" s="32"/>
    </row>
    <row r="12" customHeight="1" spans="1:7">
      <c r="A12" s="41"/>
      <c r="B12" s="70"/>
      <c r="C12" s="50"/>
      <c r="D12" s="50"/>
      <c r="E12" s="43"/>
      <c r="F12" s="43"/>
      <c r="G12" s="32"/>
    </row>
    <row r="13" customHeight="1" spans="1:7">
      <c r="A13" s="41"/>
      <c r="B13" s="70"/>
      <c r="C13" s="50"/>
      <c r="D13" s="50"/>
      <c r="E13" s="43"/>
      <c r="F13" s="43"/>
      <c r="G13" s="32"/>
    </row>
    <row r="14" customHeight="1" spans="1:7">
      <c r="A14" s="41"/>
      <c r="B14" s="70"/>
      <c r="C14" s="50"/>
      <c r="D14" s="50"/>
      <c r="E14" s="43"/>
      <c r="F14" s="43"/>
      <c r="G14" s="32"/>
    </row>
    <row r="15" customHeight="1" spans="1:7">
      <c r="A15" s="41"/>
      <c r="B15" s="70"/>
      <c r="C15" s="50"/>
      <c r="D15" s="50"/>
      <c r="E15" s="43"/>
      <c r="F15" s="43"/>
      <c r="G15" s="32"/>
    </row>
    <row r="16" customHeight="1" spans="1:7">
      <c r="A16" s="41"/>
      <c r="B16" s="70"/>
      <c r="C16" s="50"/>
      <c r="D16" s="50"/>
      <c r="E16" s="43"/>
      <c r="F16" s="43"/>
      <c r="G16" s="32"/>
    </row>
    <row r="17" customHeight="1" spans="1:7">
      <c r="A17" s="41"/>
      <c r="B17" s="70"/>
      <c r="C17" s="50"/>
      <c r="D17" s="50"/>
      <c r="E17" s="43"/>
      <c r="F17" s="43"/>
      <c r="G17" s="32"/>
    </row>
    <row r="18" customHeight="1" spans="1:7">
      <c r="A18" s="41"/>
      <c r="B18" s="70"/>
      <c r="C18" s="50"/>
      <c r="D18" s="50"/>
      <c r="E18" s="43"/>
      <c r="F18" s="43"/>
      <c r="G18" s="32"/>
    </row>
    <row r="19" customHeight="1" spans="1:7">
      <c r="A19" s="41"/>
      <c r="B19" s="70"/>
      <c r="C19" s="50"/>
      <c r="D19" s="50"/>
      <c r="E19" s="43"/>
      <c r="F19" s="43"/>
      <c r="G19" s="32"/>
    </row>
    <row r="20" customHeight="1" spans="1:7">
      <c r="A20" s="41"/>
      <c r="B20" s="70"/>
      <c r="C20" s="50"/>
      <c r="D20" s="50"/>
      <c r="E20" s="43"/>
      <c r="F20" s="43"/>
      <c r="G20" s="32"/>
    </row>
    <row r="21" customHeight="1" spans="1:7">
      <c r="A21" s="41"/>
      <c r="B21" s="70"/>
      <c r="C21" s="50"/>
      <c r="D21" s="50"/>
      <c r="E21" s="43"/>
      <c r="F21" s="43"/>
      <c r="G21" s="32"/>
    </row>
    <row r="22" customHeight="1" spans="1:7">
      <c r="A22" s="41"/>
      <c r="B22" s="70"/>
      <c r="C22" s="50"/>
      <c r="D22" s="50"/>
      <c r="E22" s="43"/>
      <c r="F22" s="43"/>
      <c r="G22" s="32"/>
    </row>
    <row r="23" customHeight="1" spans="1:7">
      <c r="A23" s="71" t="s">
        <v>4162</v>
      </c>
      <c r="B23" s="45"/>
      <c r="C23" s="50">
        <v>41716400</v>
      </c>
      <c r="D23" s="50">
        <v>0</v>
      </c>
      <c r="E23" s="50">
        <v>62109600</v>
      </c>
      <c r="F23" s="43">
        <v>20393200</v>
      </c>
      <c r="G23" s="32">
        <v>48.8853304695515</v>
      </c>
    </row>
    <row r="24" customHeight="1" spans="1:7">
      <c r="A24" s="44" t="s">
        <v>4163</v>
      </c>
      <c r="B24" s="45"/>
      <c r="C24" s="50">
        <v>0</v>
      </c>
      <c r="D24" s="50"/>
      <c r="E24" s="50">
        <v>0</v>
      </c>
      <c r="F24" s="43"/>
      <c r="G24" s="32"/>
    </row>
    <row r="25" customHeight="1" spans="1:7">
      <c r="A25" s="71" t="s">
        <v>4164</v>
      </c>
      <c r="B25" s="45"/>
      <c r="C25" s="72">
        <v>0</v>
      </c>
      <c r="D25" s="73"/>
      <c r="E25" s="43"/>
      <c r="F25" s="43">
        <v>0</v>
      </c>
      <c r="G25" s="32" t="s">
        <v>517</v>
      </c>
    </row>
    <row r="26" customHeight="1" spans="1:7">
      <c r="A26" s="71" t="s">
        <v>4165</v>
      </c>
      <c r="B26" s="45"/>
      <c r="C26" s="50">
        <v>41716400</v>
      </c>
      <c r="D26" s="50"/>
      <c r="E26" s="50">
        <v>62109600</v>
      </c>
      <c r="F26" s="43">
        <v>20393200</v>
      </c>
      <c r="G26" s="32">
        <v>48.8853304695515</v>
      </c>
    </row>
    <row r="27" customHeight="1" spans="8:8">
      <c r="H27" s="31"/>
    </row>
  </sheetData>
  <mergeCells count="6">
    <mergeCell ref="A1:G1"/>
    <mergeCell ref="A2:G2"/>
    <mergeCell ref="A23:B23"/>
    <mergeCell ref="A24:B24"/>
    <mergeCell ref="A25:B25"/>
    <mergeCell ref="A26:B26"/>
  </mergeCells>
  <printOptions horizontalCentered="1"/>
  <pageMargins left="0.984251968503937" right="0.984251968503937" top="0.984251968503937" bottom="0.984251968503937" header="0.47244094488189" footer="0.354330708661417"/>
  <pageSetup paperSize="9" scale="91"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34"/>
  <sheetViews>
    <sheetView showGridLines="0" workbookViewId="0">
      <selection activeCell="A7" sqref="A7:L8"/>
    </sheetView>
  </sheetViews>
  <sheetFormatPr defaultColWidth="9" defaultRowHeight="15.75" customHeight="1"/>
  <cols>
    <col min="1" max="1" width="4.5" style="3" customWidth="1"/>
    <col min="2" max="2" width="9.875" style="3" customWidth="1"/>
    <col min="3" max="3" width="11.625" style="3" customWidth="1"/>
    <col min="4" max="4" width="8.625" style="3" customWidth="1"/>
    <col min="5" max="5" width="9.5" style="3" customWidth="1"/>
    <col min="6" max="6" width="7.75" style="3" customWidth="1"/>
    <col min="7" max="7" width="7.875" style="3" customWidth="1"/>
    <col min="8" max="8" width="12" style="3" customWidth="1"/>
    <col min="9" max="11" width="5.25" style="3" customWidth="1"/>
    <col min="12" max="12" width="15.375" style="3" customWidth="1"/>
    <col min="13" max="13" width="5.125" style="3" customWidth="1"/>
    <col min="14" max="14" width="8" style="3" customWidth="1"/>
    <col min="15" max="15" width="11" style="3" customWidth="1"/>
    <col min="16" max="16" width="8.375" style="3" customWidth="1"/>
    <col min="17" max="17" width="8" style="3" customWidth="1"/>
    <col min="18" max="18" width="9.625" style="3" customWidth="1"/>
    <col min="19" max="19" width="7.625" style="3" customWidth="1"/>
    <col min="20" max="20" width="8" style="3" customWidth="1"/>
    <col min="21" max="16384" width="9" style="3"/>
  </cols>
  <sheetData>
    <row r="1" customHeight="1" spans="1:2">
      <c r="A1" s="2" t="s">
        <v>409</v>
      </c>
      <c r="B1" s="2"/>
    </row>
    <row r="2" s="20" customFormat="1" ht="30" customHeight="1" spans="1:20">
      <c r="A2" s="4" t="s">
        <v>4166</v>
      </c>
      <c r="B2" s="4"/>
      <c r="C2" s="4"/>
      <c r="D2" s="4"/>
      <c r="E2" s="4"/>
      <c r="F2" s="4"/>
      <c r="G2" s="4"/>
      <c r="H2" s="4"/>
      <c r="I2" s="4"/>
      <c r="J2" s="4"/>
      <c r="K2" s="4"/>
      <c r="L2" s="4"/>
      <c r="M2" s="4"/>
      <c r="N2" s="4"/>
      <c r="O2" s="4"/>
      <c r="P2" s="4"/>
      <c r="Q2" s="4"/>
      <c r="R2" s="4"/>
      <c r="S2" s="4"/>
      <c r="T2" s="4"/>
    </row>
    <row r="3" customHeight="1" spans="1:20">
      <c r="A3" s="5" t="str">
        <f>"评估基准日："&amp;TEXT(基本信息输入表!M7,"yyyy年mm月dd日")</f>
        <v>评估基准日：2020年03月31日</v>
      </c>
      <c r="B3" s="5"/>
      <c r="C3" s="5"/>
      <c r="D3" s="5"/>
      <c r="E3" s="5"/>
      <c r="F3" s="5"/>
      <c r="G3" s="5"/>
      <c r="H3" s="5"/>
      <c r="I3" s="5"/>
      <c r="J3" s="5"/>
      <c r="K3" s="5"/>
      <c r="L3" s="5"/>
      <c r="M3" s="5"/>
      <c r="N3" s="5"/>
      <c r="O3" s="5"/>
      <c r="P3" s="5"/>
      <c r="Q3" s="5"/>
      <c r="R3" s="5"/>
      <c r="S3" s="5"/>
      <c r="T3" s="5"/>
    </row>
    <row r="4" ht="14.1" customHeight="1" spans="1:20">
      <c r="A4" s="5"/>
      <c r="B4" s="5"/>
      <c r="C4" s="5"/>
      <c r="D4" s="5"/>
      <c r="E4" s="5"/>
      <c r="F4" s="5"/>
      <c r="G4" s="5"/>
      <c r="H4" s="5"/>
      <c r="I4" s="5"/>
      <c r="J4" s="5"/>
      <c r="K4" s="5"/>
      <c r="L4" s="5"/>
      <c r="M4" s="5"/>
      <c r="N4" s="5"/>
      <c r="O4" s="5"/>
      <c r="P4" s="5"/>
      <c r="Q4" s="5"/>
      <c r="R4" s="5"/>
      <c r="S4" s="29" t="s">
        <v>4167</v>
      </c>
      <c r="T4" s="29"/>
    </row>
    <row r="5" customHeight="1" spans="1:20">
      <c r="A5" s="3" t="str">
        <f>基本信息输入表!K6&amp;"："&amp;基本信息输入表!M6</f>
        <v>被评估单位：山西华润昌裕煤业有限公司</v>
      </c>
      <c r="S5" s="67" t="s">
        <v>587</v>
      </c>
      <c r="T5" s="68"/>
    </row>
    <row r="6" s="52" customFormat="1" ht="24" spans="1:21">
      <c r="A6" s="53" t="s">
        <v>444</v>
      </c>
      <c r="B6" s="54" t="s">
        <v>2894</v>
      </c>
      <c r="C6" s="53" t="s">
        <v>2028</v>
      </c>
      <c r="D6" s="53" t="s">
        <v>2029</v>
      </c>
      <c r="E6" s="53" t="s">
        <v>2031</v>
      </c>
      <c r="F6" s="53" t="s">
        <v>2030</v>
      </c>
      <c r="G6" s="53" t="s">
        <v>2032</v>
      </c>
      <c r="H6" s="54" t="s">
        <v>2895</v>
      </c>
      <c r="I6" s="53" t="s">
        <v>1979</v>
      </c>
      <c r="J6" s="53" t="s">
        <v>4168</v>
      </c>
      <c r="K6" s="53" t="s">
        <v>2033</v>
      </c>
      <c r="L6" s="53" t="s">
        <v>2034</v>
      </c>
      <c r="M6" s="53" t="s">
        <v>2035</v>
      </c>
      <c r="N6" s="53" t="s">
        <v>2036</v>
      </c>
      <c r="O6" s="53" t="s">
        <v>1033</v>
      </c>
      <c r="P6" s="22" t="s">
        <v>414</v>
      </c>
      <c r="Q6" s="57" t="s">
        <v>852</v>
      </c>
      <c r="R6" s="53" t="s">
        <v>415</v>
      </c>
      <c r="S6" s="53" t="s">
        <v>417</v>
      </c>
      <c r="T6" s="53" t="s">
        <v>577</v>
      </c>
      <c r="U6" s="23" t="s">
        <v>592</v>
      </c>
    </row>
    <row r="7" spans="1:21">
      <c r="A7" s="12"/>
      <c r="B7" s="13"/>
      <c r="C7" s="33"/>
      <c r="D7" s="13"/>
      <c r="E7" s="13"/>
      <c r="F7" s="13"/>
      <c r="G7" s="14"/>
      <c r="H7" s="14"/>
      <c r="I7" s="13"/>
      <c r="J7" s="13"/>
      <c r="K7" s="13"/>
      <c r="L7" s="33"/>
      <c r="M7" s="13"/>
      <c r="N7" s="33"/>
      <c r="O7" s="15"/>
      <c r="P7" s="15"/>
      <c r="Q7" s="15"/>
      <c r="R7" s="15"/>
      <c r="S7" s="43" t="str">
        <f t="shared" ref="S7:S30" si="0">IF(P7-Q7=0,"",(R7-P7+Q7)/(P7-Q7)*100)</f>
        <v/>
      </c>
      <c r="T7" s="13"/>
      <c r="U7" s="5" t="s">
        <v>4169</v>
      </c>
    </row>
    <row r="8" spans="1:21">
      <c r="A8" s="12"/>
      <c r="B8" s="13"/>
      <c r="C8" s="33"/>
      <c r="D8" s="13"/>
      <c r="E8" s="13"/>
      <c r="F8" s="13"/>
      <c r="G8" s="14"/>
      <c r="H8" s="14"/>
      <c r="I8" s="13"/>
      <c r="J8" s="13"/>
      <c r="K8" s="13"/>
      <c r="L8" s="33"/>
      <c r="M8" s="13"/>
      <c r="N8" s="33"/>
      <c r="O8" s="15"/>
      <c r="P8" s="15"/>
      <c r="Q8" s="15"/>
      <c r="R8" s="15"/>
      <c r="S8" s="32" t="str">
        <f t="shared" si="0"/>
        <v/>
      </c>
      <c r="T8" s="13"/>
      <c r="U8" s="5" t="s">
        <v>4170</v>
      </c>
    </row>
    <row r="9" spans="1:21">
      <c r="A9" s="12" t="str">
        <f t="shared" ref="A9:A29" si="1">IF(D9="","",ROW()-6)</f>
        <v/>
      </c>
      <c r="B9" s="13"/>
      <c r="C9" s="33"/>
      <c r="D9" s="13"/>
      <c r="E9" s="13"/>
      <c r="F9" s="13"/>
      <c r="G9" s="14"/>
      <c r="H9" s="14"/>
      <c r="I9" s="13"/>
      <c r="J9" s="13"/>
      <c r="K9" s="13"/>
      <c r="L9" s="33"/>
      <c r="M9" s="13"/>
      <c r="N9" s="33"/>
      <c r="O9" s="15"/>
      <c r="P9" s="15"/>
      <c r="Q9" s="15"/>
      <c r="R9" s="15"/>
      <c r="S9" s="32" t="str">
        <f t="shared" si="0"/>
        <v/>
      </c>
      <c r="T9" s="13"/>
      <c r="U9" s="5" t="s">
        <v>4171</v>
      </c>
    </row>
    <row r="10" spans="1:21">
      <c r="A10" s="12" t="str">
        <f t="shared" si="1"/>
        <v/>
      </c>
      <c r="B10" s="13"/>
      <c r="C10" s="33"/>
      <c r="D10" s="13"/>
      <c r="E10" s="13"/>
      <c r="F10" s="13"/>
      <c r="G10" s="14"/>
      <c r="H10" s="14"/>
      <c r="I10" s="13"/>
      <c r="J10" s="13"/>
      <c r="K10" s="13"/>
      <c r="L10" s="33"/>
      <c r="M10" s="13"/>
      <c r="N10" s="33"/>
      <c r="O10" s="15"/>
      <c r="P10" s="15"/>
      <c r="Q10" s="15"/>
      <c r="R10" s="15"/>
      <c r="S10" s="32" t="str">
        <f t="shared" si="0"/>
        <v/>
      </c>
      <c r="T10" s="13"/>
      <c r="U10" s="5" t="s">
        <v>4172</v>
      </c>
    </row>
    <row r="11" spans="1:21">
      <c r="A11" s="12" t="str">
        <f t="shared" si="1"/>
        <v/>
      </c>
      <c r="B11" s="13"/>
      <c r="C11" s="33"/>
      <c r="D11" s="13"/>
      <c r="E11" s="13"/>
      <c r="F11" s="13"/>
      <c r="G11" s="14"/>
      <c r="H11" s="14"/>
      <c r="I11" s="13"/>
      <c r="J11" s="13"/>
      <c r="K11" s="13"/>
      <c r="L11" s="33"/>
      <c r="M11" s="13"/>
      <c r="N11" s="33"/>
      <c r="O11" s="15"/>
      <c r="P11" s="15"/>
      <c r="Q11" s="15"/>
      <c r="R11" s="15"/>
      <c r="S11" s="32" t="str">
        <f t="shared" si="0"/>
        <v/>
      </c>
      <c r="T11" s="13"/>
      <c r="U11" s="5" t="s">
        <v>4173</v>
      </c>
    </row>
    <row r="12" spans="1:21">
      <c r="A12" s="12" t="str">
        <f t="shared" si="1"/>
        <v/>
      </c>
      <c r="B12" s="13"/>
      <c r="C12" s="33"/>
      <c r="D12" s="13"/>
      <c r="E12" s="13"/>
      <c r="F12" s="13"/>
      <c r="G12" s="14"/>
      <c r="H12" s="14"/>
      <c r="I12" s="13"/>
      <c r="J12" s="13"/>
      <c r="K12" s="13"/>
      <c r="L12" s="33"/>
      <c r="M12" s="13"/>
      <c r="N12" s="33"/>
      <c r="O12" s="15"/>
      <c r="P12" s="15"/>
      <c r="Q12" s="15"/>
      <c r="R12" s="15"/>
      <c r="S12" s="32" t="str">
        <f t="shared" si="0"/>
        <v/>
      </c>
      <c r="T12" s="13"/>
      <c r="U12" s="5" t="s">
        <v>4174</v>
      </c>
    </row>
    <row r="13" spans="1:21">
      <c r="A13" s="12" t="str">
        <f t="shared" si="1"/>
        <v/>
      </c>
      <c r="B13" s="13"/>
      <c r="C13" s="33"/>
      <c r="D13" s="13"/>
      <c r="E13" s="13"/>
      <c r="F13" s="13"/>
      <c r="G13" s="14"/>
      <c r="H13" s="14"/>
      <c r="I13" s="13"/>
      <c r="J13" s="13"/>
      <c r="K13" s="13"/>
      <c r="L13" s="33"/>
      <c r="M13" s="13"/>
      <c r="N13" s="33"/>
      <c r="O13" s="15"/>
      <c r="P13" s="15"/>
      <c r="Q13" s="15"/>
      <c r="R13" s="15"/>
      <c r="S13" s="32" t="str">
        <f t="shared" si="0"/>
        <v/>
      </c>
      <c r="T13" s="13"/>
      <c r="U13" s="5" t="s">
        <v>4175</v>
      </c>
    </row>
    <row r="14" spans="1:21">
      <c r="A14" s="12" t="str">
        <f t="shared" si="1"/>
        <v/>
      </c>
      <c r="B14" s="13"/>
      <c r="C14" s="33"/>
      <c r="D14" s="13"/>
      <c r="E14" s="13"/>
      <c r="F14" s="13"/>
      <c r="G14" s="14"/>
      <c r="H14" s="14"/>
      <c r="I14" s="13"/>
      <c r="J14" s="13"/>
      <c r="K14" s="13"/>
      <c r="L14" s="33"/>
      <c r="M14" s="13"/>
      <c r="N14" s="33"/>
      <c r="O14" s="15"/>
      <c r="P14" s="15"/>
      <c r="Q14" s="15"/>
      <c r="R14" s="15"/>
      <c r="S14" s="32" t="str">
        <f t="shared" si="0"/>
        <v/>
      </c>
      <c r="T14" s="13"/>
      <c r="U14" s="5" t="s">
        <v>4176</v>
      </c>
    </row>
    <row r="15" spans="1:21">
      <c r="A15" s="12" t="str">
        <f t="shared" si="1"/>
        <v/>
      </c>
      <c r="B15" s="13"/>
      <c r="C15" s="33"/>
      <c r="D15" s="13"/>
      <c r="E15" s="13"/>
      <c r="F15" s="13"/>
      <c r="G15" s="14"/>
      <c r="H15" s="14"/>
      <c r="I15" s="13"/>
      <c r="J15" s="13"/>
      <c r="K15" s="13"/>
      <c r="L15" s="33"/>
      <c r="M15" s="13"/>
      <c r="N15" s="33"/>
      <c r="O15" s="15"/>
      <c r="P15" s="15"/>
      <c r="Q15" s="15"/>
      <c r="R15" s="15"/>
      <c r="S15" s="32" t="str">
        <f t="shared" si="0"/>
        <v/>
      </c>
      <c r="T15" s="13"/>
      <c r="U15" s="5" t="s">
        <v>4177</v>
      </c>
    </row>
    <row r="16" spans="1:21">
      <c r="A16" s="12" t="str">
        <f t="shared" si="1"/>
        <v/>
      </c>
      <c r="B16" s="13"/>
      <c r="C16" s="33"/>
      <c r="D16" s="13"/>
      <c r="E16" s="13"/>
      <c r="F16" s="13"/>
      <c r="G16" s="14"/>
      <c r="H16" s="14"/>
      <c r="I16" s="13"/>
      <c r="J16" s="13"/>
      <c r="K16" s="13"/>
      <c r="L16" s="33"/>
      <c r="M16" s="13"/>
      <c r="N16" s="33"/>
      <c r="O16" s="15"/>
      <c r="P16" s="15"/>
      <c r="Q16" s="15"/>
      <c r="R16" s="15"/>
      <c r="S16" s="32" t="str">
        <f t="shared" si="0"/>
        <v/>
      </c>
      <c r="T16" s="13"/>
      <c r="U16" s="5" t="s">
        <v>4178</v>
      </c>
    </row>
    <row r="17" spans="1:21">
      <c r="A17" s="12" t="str">
        <f t="shared" si="1"/>
        <v/>
      </c>
      <c r="B17" s="13"/>
      <c r="C17" s="33"/>
      <c r="D17" s="13"/>
      <c r="E17" s="13"/>
      <c r="F17" s="13"/>
      <c r="G17" s="14"/>
      <c r="H17" s="14"/>
      <c r="I17" s="13"/>
      <c r="J17" s="13"/>
      <c r="K17" s="13"/>
      <c r="L17" s="33"/>
      <c r="M17" s="13"/>
      <c r="N17" s="33"/>
      <c r="O17" s="15"/>
      <c r="P17" s="15"/>
      <c r="Q17" s="15"/>
      <c r="R17" s="15"/>
      <c r="S17" s="32" t="str">
        <f t="shared" si="0"/>
        <v/>
      </c>
      <c r="T17" s="13"/>
      <c r="U17" s="5" t="s">
        <v>4179</v>
      </c>
    </row>
    <row r="18" spans="1:21">
      <c r="A18" s="12" t="str">
        <f t="shared" si="1"/>
        <v/>
      </c>
      <c r="B18" s="13"/>
      <c r="C18" s="33"/>
      <c r="D18" s="13"/>
      <c r="E18" s="13"/>
      <c r="F18" s="13"/>
      <c r="G18" s="14"/>
      <c r="H18" s="14"/>
      <c r="I18" s="13"/>
      <c r="J18" s="13"/>
      <c r="K18" s="13"/>
      <c r="L18" s="33"/>
      <c r="M18" s="13"/>
      <c r="N18" s="33"/>
      <c r="O18" s="15"/>
      <c r="P18" s="15"/>
      <c r="Q18" s="15"/>
      <c r="R18" s="15"/>
      <c r="S18" s="32" t="str">
        <f t="shared" si="0"/>
        <v/>
      </c>
      <c r="T18" s="13"/>
      <c r="U18" s="5" t="s">
        <v>4180</v>
      </c>
    </row>
    <row r="19" spans="1:21">
      <c r="A19" s="12" t="str">
        <f t="shared" si="1"/>
        <v/>
      </c>
      <c r="B19" s="13"/>
      <c r="C19" s="33"/>
      <c r="D19" s="13"/>
      <c r="E19" s="13"/>
      <c r="F19" s="13"/>
      <c r="G19" s="14"/>
      <c r="H19" s="14"/>
      <c r="I19" s="13"/>
      <c r="J19" s="13"/>
      <c r="K19" s="13"/>
      <c r="L19" s="33"/>
      <c r="M19" s="13"/>
      <c r="N19" s="33"/>
      <c r="O19" s="15"/>
      <c r="P19" s="15"/>
      <c r="Q19" s="15"/>
      <c r="R19" s="15"/>
      <c r="S19" s="32" t="str">
        <f t="shared" si="0"/>
        <v/>
      </c>
      <c r="T19" s="13"/>
      <c r="U19" s="5" t="s">
        <v>4181</v>
      </c>
    </row>
    <row r="20" spans="1:21">
      <c r="A20" s="12" t="str">
        <f t="shared" si="1"/>
        <v/>
      </c>
      <c r="B20" s="13"/>
      <c r="C20" s="33"/>
      <c r="D20" s="13"/>
      <c r="E20" s="13"/>
      <c r="F20" s="13"/>
      <c r="G20" s="14"/>
      <c r="H20" s="14"/>
      <c r="I20" s="13"/>
      <c r="J20" s="13"/>
      <c r="K20" s="13"/>
      <c r="L20" s="33"/>
      <c r="M20" s="13"/>
      <c r="N20" s="33"/>
      <c r="O20" s="15"/>
      <c r="P20" s="15"/>
      <c r="Q20" s="15"/>
      <c r="R20" s="15"/>
      <c r="S20" s="32" t="str">
        <f t="shared" si="0"/>
        <v/>
      </c>
      <c r="T20" s="13"/>
      <c r="U20" s="5" t="s">
        <v>4182</v>
      </c>
    </row>
    <row r="21" spans="1:21">
      <c r="A21" s="12" t="str">
        <f t="shared" si="1"/>
        <v/>
      </c>
      <c r="B21" s="13"/>
      <c r="C21" s="33"/>
      <c r="D21" s="13"/>
      <c r="E21" s="13"/>
      <c r="F21" s="13"/>
      <c r="G21" s="14"/>
      <c r="H21" s="14"/>
      <c r="I21" s="13"/>
      <c r="J21" s="13"/>
      <c r="K21" s="13"/>
      <c r="L21" s="33"/>
      <c r="M21" s="13"/>
      <c r="N21" s="33"/>
      <c r="O21" s="15"/>
      <c r="P21" s="15"/>
      <c r="Q21" s="15"/>
      <c r="R21" s="15"/>
      <c r="S21" s="32" t="str">
        <f t="shared" si="0"/>
        <v/>
      </c>
      <c r="T21" s="13"/>
      <c r="U21" s="5" t="s">
        <v>4183</v>
      </c>
    </row>
    <row r="22" spans="1:21">
      <c r="A22" s="12" t="str">
        <f t="shared" si="1"/>
        <v/>
      </c>
      <c r="B22" s="13"/>
      <c r="C22" s="33"/>
      <c r="D22" s="13"/>
      <c r="E22" s="13"/>
      <c r="F22" s="13"/>
      <c r="G22" s="14"/>
      <c r="H22" s="14"/>
      <c r="I22" s="13"/>
      <c r="J22" s="13"/>
      <c r="K22" s="13"/>
      <c r="L22" s="33"/>
      <c r="M22" s="13"/>
      <c r="N22" s="33"/>
      <c r="O22" s="15"/>
      <c r="P22" s="15"/>
      <c r="Q22" s="15"/>
      <c r="R22" s="15"/>
      <c r="S22" s="32" t="str">
        <f t="shared" si="0"/>
        <v/>
      </c>
      <c r="T22" s="13"/>
      <c r="U22" s="5" t="s">
        <v>4184</v>
      </c>
    </row>
    <row r="23" spans="1:21">
      <c r="A23" s="12" t="str">
        <f t="shared" si="1"/>
        <v/>
      </c>
      <c r="B23" s="13"/>
      <c r="C23" s="33"/>
      <c r="D23" s="13"/>
      <c r="E23" s="13"/>
      <c r="F23" s="13"/>
      <c r="G23" s="14"/>
      <c r="H23" s="14"/>
      <c r="I23" s="13"/>
      <c r="J23" s="13"/>
      <c r="K23" s="13"/>
      <c r="L23" s="33"/>
      <c r="M23" s="13"/>
      <c r="N23" s="33"/>
      <c r="O23" s="15"/>
      <c r="P23" s="15"/>
      <c r="Q23" s="15"/>
      <c r="R23" s="15"/>
      <c r="S23" s="32" t="str">
        <f t="shared" si="0"/>
        <v/>
      </c>
      <c r="T23" s="13"/>
      <c r="U23" s="5" t="s">
        <v>4185</v>
      </c>
    </row>
    <row r="24" spans="1:21">
      <c r="A24" s="12" t="str">
        <f t="shared" si="1"/>
        <v/>
      </c>
      <c r="B24" s="13"/>
      <c r="C24" s="33"/>
      <c r="D24" s="13"/>
      <c r="E24" s="13"/>
      <c r="F24" s="13"/>
      <c r="G24" s="14"/>
      <c r="H24" s="14"/>
      <c r="I24" s="13"/>
      <c r="J24" s="13"/>
      <c r="K24" s="13"/>
      <c r="L24" s="33"/>
      <c r="M24" s="13"/>
      <c r="N24" s="33"/>
      <c r="O24" s="15"/>
      <c r="P24" s="15"/>
      <c r="Q24" s="15"/>
      <c r="R24" s="15"/>
      <c r="S24" s="32" t="str">
        <f t="shared" si="0"/>
        <v/>
      </c>
      <c r="T24" s="13"/>
      <c r="U24" s="5" t="s">
        <v>4186</v>
      </c>
    </row>
    <row r="25" spans="1:21">
      <c r="A25" s="12" t="str">
        <f t="shared" si="1"/>
        <v/>
      </c>
      <c r="B25" s="13"/>
      <c r="C25" s="33"/>
      <c r="D25" s="13"/>
      <c r="E25" s="13"/>
      <c r="F25" s="13"/>
      <c r="G25" s="14"/>
      <c r="H25" s="14"/>
      <c r="I25" s="13"/>
      <c r="J25" s="13"/>
      <c r="K25" s="13"/>
      <c r="L25" s="33"/>
      <c r="M25" s="13"/>
      <c r="N25" s="33"/>
      <c r="O25" s="15"/>
      <c r="P25" s="15"/>
      <c r="Q25" s="15"/>
      <c r="R25" s="15"/>
      <c r="S25" s="32" t="str">
        <f t="shared" si="0"/>
        <v/>
      </c>
      <c r="T25" s="13"/>
      <c r="U25" s="5" t="s">
        <v>4187</v>
      </c>
    </row>
    <row r="26" spans="1:21">
      <c r="A26" s="12" t="str">
        <f t="shared" si="1"/>
        <v/>
      </c>
      <c r="B26" s="13"/>
      <c r="C26" s="33"/>
      <c r="D26" s="13"/>
      <c r="E26" s="13"/>
      <c r="F26" s="13"/>
      <c r="G26" s="14"/>
      <c r="H26" s="14"/>
      <c r="I26" s="13"/>
      <c r="J26" s="13"/>
      <c r="K26" s="13"/>
      <c r="L26" s="33"/>
      <c r="M26" s="13"/>
      <c r="N26" s="33"/>
      <c r="O26" s="15"/>
      <c r="P26" s="15"/>
      <c r="Q26" s="15"/>
      <c r="R26" s="15"/>
      <c r="S26" s="32" t="str">
        <f t="shared" si="0"/>
        <v/>
      </c>
      <c r="T26" s="13"/>
      <c r="U26" s="5" t="s">
        <v>4188</v>
      </c>
    </row>
    <row r="27" spans="1:21">
      <c r="A27" s="12" t="str">
        <f t="shared" si="1"/>
        <v/>
      </c>
      <c r="B27" s="13"/>
      <c r="C27" s="33"/>
      <c r="D27" s="13"/>
      <c r="E27" s="13"/>
      <c r="F27" s="13"/>
      <c r="G27" s="14"/>
      <c r="H27" s="14"/>
      <c r="I27" s="13"/>
      <c r="J27" s="13"/>
      <c r="K27" s="13"/>
      <c r="L27" s="33"/>
      <c r="M27" s="13"/>
      <c r="N27" s="33"/>
      <c r="O27" s="15"/>
      <c r="P27" s="15"/>
      <c r="Q27" s="15"/>
      <c r="R27" s="15"/>
      <c r="S27" s="32" t="str">
        <f t="shared" si="0"/>
        <v/>
      </c>
      <c r="T27" s="13"/>
      <c r="U27" s="5" t="s">
        <v>4189</v>
      </c>
    </row>
    <row r="28" spans="1:21">
      <c r="A28" s="12" t="str">
        <f t="shared" si="1"/>
        <v/>
      </c>
      <c r="B28" s="13"/>
      <c r="C28" s="33"/>
      <c r="D28" s="13"/>
      <c r="E28" s="13"/>
      <c r="F28" s="13"/>
      <c r="G28" s="14"/>
      <c r="H28" s="14"/>
      <c r="I28" s="13"/>
      <c r="J28" s="13"/>
      <c r="K28" s="13"/>
      <c r="L28" s="33"/>
      <c r="M28" s="13"/>
      <c r="N28" s="33"/>
      <c r="O28" s="15"/>
      <c r="P28" s="15"/>
      <c r="Q28" s="15"/>
      <c r="R28" s="15"/>
      <c r="S28" s="32" t="str">
        <f t="shared" si="0"/>
        <v/>
      </c>
      <c r="T28" s="13"/>
      <c r="U28" s="5" t="s">
        <v>4190</v>
      </c>
    </row>
    <row r="29" spans="1:21">
      <c r="A29" s="12" t="str">
        <f t="shared" si="1"/>
        <v/>
      </c>
      <c r="B29" s="13"/>
      <c r="C29" s="33"/>
      <c r="D29" s="13"/>
      <c r="E29" s="13"/>
      <c r="F29" s="13"/>
      <c r="G29" s="14"/>
      <c r="H29" s="14"/>
      <c r="I29" s="13"/>
      <c r="J29" s="13"/>
      <c r="K29" s="13"/>
      <c r="L29" s="33"/>
      <c r="M29" s="13"/>
      <c r="N29" s="33"/>
      <c r="O29" s="15"/>
      <c r="P29" s="15"/>
      <c r="Q29" s="15"/>
      <c r="R29" s="15"/>
      <c r="S29" s="32" t="str">
        <f t="shared" si="0"/>
        <v/>
      </c>
      <c r="T29" s="13"/>
      <c r="U29" s="5" t="s">
        <v>4191</v>
      </c>
    </row>
    <row r="30" spans="1:20">
      <c r="A30" s="12" t="s">
        <v>4192</v>
      </c>
      <c r="B30" s="13"/>
      <c r="C30" s="33"/>
      <c r="D30" s="13"/>
      <c r="E30" s="13"/>
      <c r="F30" s="13"/>
      <c r="G30" s="14"/>
      <c r="H30" s="14"/>
      <c r="I30" s="13"/>
      <c r="J30" s="13"/>
      <c r="K30" s="13"/>
      <c r="L30" s="33"/>
      <c r="M30" s="13"/>
      <c r="N30" s="33"/>
      <c r="O30" s="15">
        <f>SUM(O7:O29)</f>
        <v>0</v>
      </c>
      <c r="P30" s="15">
        <f>SUM(P7:P29)</f>
        <v>0</v>
      </c>
      <c r="Q30" s="15">
        <f>SUM(Q7:Q29)</f>
        <v>0</v>
      </c>
      <c r="R30" s="15">
        <f>SUM(R7:R29)</f>
        <v>0</v>
      </c>
      <c r="S30" s="32" t="str">
        <f t="shared" si="0"/>
        <v/>
      </c>
      <c r="T30" s="13"/>
    </row>
    <row r="31" spans="1:20">
      <c r="A31" s="12" t="s">
        <v>4193</v>
      </c>
      <c r="B31" s="13"/>
      <c r="C31" s="33"/>
      <c r="D31" s="13"/>
      <c r="E31" s="13"/>
      <c r="F31" s="13"/>
      <c r="G31" s="14"/>
      <c r="H31" s="14"/>
      <c r="I31" s="13"/>
      <c r="J31" s="13"/>
      <c r="K31" s="13"/>
      <c r="L31" s="33"/>
      <c r="M31" s="13"/>
      <c r="N31" s="33"/>
      <c r="O31" s="15"/>
      <c r="P31" s="15">
        <f>Q30</f>
        <v>0</v>
      </c>
      <c r="Q31" s="15"/>
      <c r="R31" s="15"/>
      <c r="S31" s="32"/>
      <c r="T31" s="13"/>
    </row>
    <row r="32" customHeight="1" spans="1:20">
      <c r="A32" s="55" t="s">
        <v>4194</v>
      </c>
      <c r="B32" s="56"/>
      <c r="C32" s="56"/>
      <c r="D32" s="56"/>
      <c r="E32" s="25"/>
      <c r="F32" s="25"/>
      <c r="G32" s="26"/>
      <c r="H32" s="26"/>
      <c r="I32" s="26"/>
      <c r="J32" s="26"/>
      <c r="K32" s="26"/>
      <c r="L32" s="26"/>
      <c r="M32" s="26"/>
      <c r="N32" s="32"/>
      <c r="O32" s="32"/>
      <c r="P32" s="32">
        <f>P30-P31</f>
        <v>0</v>
      </c>
      <c r="Q32" s="32"/>
      <c r="R32" s="32">
        <f>R30-R31</f>
        <v>0</v>
      </c>
      <c r="S32" s="32" t="str">
        <f>IF(P32-Q32=0,"",(R32-P32+Q32)/(P32-Q32)*100)</f>
        <v/>
      </c>
      <c r="T32" s="28"/>
    </row>
    <row r="33" customHeight="1" spans="1:21">
      <c r="A33" s="3" t="str">
        <f>基本信息输入表!$K$6&amp;"填表人："&amp;基本信息输入表!$M$73</f>
        <v>被评估单位填表人：阎丽红</v>
      </c>
      <c r="R33" s="3" t="str">
        <f>"评估人员："&amp;基本信息输入表!$Q$73</f>
        <v>评估人员：孙艳平</v>
      </c>
      <c r="U33" s="31" t="s">
        <v>439</v>
      </c>
    </row>
    <row r="34" customHeight="1" spans="1:1">
      <c r="A34" s="3" t="str">
        <f>"填表日期："&amp;YEAR(基本信息输入表!$O$73)&amp;"年"&amp;MONTH(基本信息输入表!$O$73)&amp;"月"&amp;DAY(基本信息输入表!$O$73)&amp;"日"</f>
        <v>填表日期：2020年4月25日</v>
      </c>
    </row>
  </sheetData>
  <mergeCells count="7">
    <mergeCell ref="A2:T2"/>
    <mergeCell ref="A3:T3"/>
    <mergeCell ref="S4:T4"/>
    <mergeCell ref="S5:T5"/>
    <mergeCell ref="A30:E30"/>
    <mergeCell ref="A31:E31"/>
    <mergeCell ref="A32:E32"/>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5"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9"/>
  <sheetViews>
    <sheetView showGridLines="0" tabSelected="1" workbookViewId="0">
      <selection activeCell="C23" sqref="C23"/>
    </sheetView>
  </sheetViews>
  <sheetFormatPr defaultColWidth="9" defaultRowHeight="15.75"/>
  <cols>
    <col min="1" max="1" width="4" style="58" customWidth="1"/>
    <col min="2" max="2" width="15.875" style="58" customWidth="1"/>
    <col min="3" max="3" width="22.125" style="58" customWidth="1"/>
    <col min="4" max="4" width="20.75" style="58" customWidth="1"/>
    <col min="5" max="5" width="5.25" style="58" customWidth="1"/>
    <col min="6" max="7" width="8.5" style="58" customWidth="1"/>
    <col min="8" max="8" width="11.125" style="58" customWidth="1"/>
    <col min="9" max="9" width="7.375" style="58" customWidth="1"/>
    <col min="10" max="10" width="12.25" style="58" customWidth="1"/>
    <col min="11" max="11" width="11" style="58" customWidth="1"/>
    <col min="12" max="12" width="11.5" style="58" customWidth="1"/>
    <col min="13" max="13" width="8.5" style="58" hidden="1" customWidth="1"/>
    <col min="14" max="14" width="11.75" style="58" customWidth="1"/>
    <col min="15" max="15" width="14.375" style="58" customWidth="1"/>
    <col min="16" max="16" width="8.375" style="58" customWidth="1"/>
    <col min="17" max="17" width="7.125" style="58" customWidth="1"/>
    <col min="18" max="18" width="9" style="58"/>
    <col min="19" max="19" width="12.625" style="58" customWidth="1"/>
    <col min="20" max="16384" width="9" style="58"/>
  </cols>
  <sheetData>
    <row r="1" ht="22.5" spans="1:17">
      <c r="A1" s="4" t="s">
        <v>4195</v>
      </c>
      <c r="B1" s="4"/>
      <c r="C1" s="4"/>
      <c r="D1" s="4"/>
      <c r="E1" s="4"/>
      <c r="F1" s="4"/>
      <c r="G1" s="4"/>
      <c r="H1" s="4"/>
      <c r="I1" s="4"/>
      <c r="J1" s="4"/>
      <c r="K1" s="4"/>
      <c r="L1" s="4"/>
      <c r="M1" s="4"/>
      <c r="N1" s="4"/>
      <c r="O1" s="4"/>
      <c r="P1" s="4"/>
      <c r="Q1" s="4"/>
    </row>
    <row r="2" customHeight="1" spans="1:17">
      <c r="A2" s="5" t="s">
        <v>516</v>
      </c>
      <c r="B2" s="5"/>
      <c r="C2" s="5"/>
      <c r="D2" s="5"/>
      <c r="E2" s="5"/>
      <c r="F2" s="5"/>
      <c r="G2" s="5"/>
      <c r="H2" s="5"/>
      <c r="I2" s="5"/>
      <c r="J2" s="5"/>
      <c r="K2" s="5"/>
      <c r="L2" s="5"/>
      <c r="M2" s="5"/>
      <c r="N2" s="5"/>
      <c r="O2" s="5"/>
      <c r="P2" s="5"/>
      <c r="Q2" s="5"/>
    </row>
    <row r="3" spans="1:17">
      <c r="A3" s="5"/>
      <c r="B3" s="5"/>
      <c r="C3" s="5"/>
      <c r="D3" s="5"/>
      <c r="E3" s="5"/>
      <c r="F3" s="5"/>
      <c r="G3" s="5"/>
      <c r="H3" s="5"/>
      <c r="I3" s="5"/>
      <c r="J3" s="5"/>
      <c r="K3" s="5"/>
      <c r="L3" s="5"/>
      <c r="M3" s="5"/>
      <c r="N3" s="5"/>
      <c r="O3" s="5"/>
      <c r="P3" s="29" t="s">
        <v>4196</v>
      </c>
      <c r="Q3" s="29"/>
    </row>
    <row r="4" customHeight="1" spans="1:17">
      <c r="A4" s="59" t="s">
        <v>519</v>
      </c>
      <c r="B4" s="7"/>
      <c r="C4" s="7"/>
      <c r="D4" s="7"/>
      <c r="E4" s="7"/>
      <c r="F4" s="3"/>
      <c r="G4" s="3"/>
      <c r="H4" s="3"/>
      <c r="I4" s="3"/>
      <c r="J4" s="3"/>
      <c r="K4" s="3"/>
      <c r="L4" s="3"/>
      <c r="M4" s="3"/>
      <c r="N4" s="3"/>
      <c r="O4" s="3"/>
      <c r="P4" s="3"/>
      <c r="Q4" s="34" t="s">
        <v>587</v>
      </c>
    </row>
    <row r="5" ht="24.75" spans="1:17">
      <c r="A5" s="53" t="s">
        <v>444</v>
      </c>
      <c r="B5" s="60" t="s">
        <v>4197</v>
      </c>
      <c r="C5" s="54" t="s">
        <v>2894</v>
      </c>
      <c r="D5" s="53" t="s">
        <v>4198</v>
      </c>
      <c r="E5" s="53" t="s">
        <v>4199</v>
      </c>
      <c r="F5" s="53" t="s">
        <v>2032</v>
      </c>
      <c r="G5" s="54" t="s">
        <v>2895</v>
      </c>
      <c r="H5" s="53" t="s">
        <v>4200</v>
      </c>
      <c r="I5" s="53" t="s">
        <v>4201</v>
      </c>
      <c r="J5" s="54" t="s">
        <v>4202</v>
      </c>
      <c r="K5" s="53" t="s">
        <v>1033</v>
      </c>
      <c r="L5" s="22" t="s">
        <v>414</v>
      </c>
      <c r="M5" s="57" t="s">
        <v>852</v>
      </c>
      <c r="N5" s="53" t="s">
        <v>415</v>
      </c>
      <c r="O5" s="53" t="s">
        <v>416</v>
      </c>
      <c r="P5" s="53" t="s">
        <v>417</v>
      </c>
      <c r="Q5" s="53" t="s">
        <v>577</v>
      </c>
    </row>
    <row r="6" ht="18.75" spans="1:18">
      <c r="A6" s="61">
        <v>1</v>
      </c>
      <c r="B6" s="13" t="s">
        <v>4203</v>
      </c>
      <c r="C6" s="33" t="s">
        <v>123</v>
      </c>
      <c r="D6" s="13" t="s">
        <v>4204</v>
      </c>
      <c r="E6" s="13" t="s">
        <v>4205</v>
      </c>
      <c r="F6" s="14">
        <v>41121</v>
      </c>
      <c r="G6" s="14">
        <v>44053</v>
      </c>
      <c r="H6" s="33" t="s">
        <v>4206</v>
      </c>
      <c r="I6" s="62" t="s">
        <v>4207</v>
      </c>
      <c r="J6" s="63">
        <v>45</v>
      </c>
      <c r="K6" s="64">
        <v>41716400</v>
      </c>
      <c r="L6" s="65">
        <v>41716400</v>
      </c>
      <c r="M6" s="15"/>
      <c r="N6" s="15">
        <v>62109600</v>
      </c>
      <c r="O6" s="43">
        <v>20393200</v>
      </c>
      <c r="P6" s="43">
        <v>48.8853304695515</v>
      </c>
      <c r="Q6" s="13"/>
      <c r="R6" s="66"/>
    </row>
    <row r="7" ht="18.75" spans="1:19">
      <c r="A7" s="12" t="s">
        <v>517</v>
      </c>
      <c r="B7" s="13"/>
      <c r="C7" s="13"/>
      <c r="D7" s="33"/>
      <c r="E7" s="13"/>
      <c r="F7" s="14"/>
      <c r="G7" s="14"/>
      <c r="H7" s="33"/>
      <c r="I7" s="13"/>
      <c r="J7" s="13"/>
      <c r="K7" s="33"/>
      <c r="L7" s="15"/>
      <c r="M7" s="15"/>
      <c r="N7" s="15"/>
      <c r="O7" s="15">
        <v>0</v>
      </c>
      <c r="P7" s="32" t="s">
        <v>517</v>
      </c>
      <c r="Q7" s="13"/>
      <c r="S7" s="66"/>
    </row>
    <row r="8" spans="1:17">
      <c r="A8" s="12" t="s">
        <v>517</v>
      </c>
      <c r="B8" s="13"/>
      <c r="C8" s="13"/>
      <c r="D8" s="33"/>
      <c r="E8" s="13"/>
      <c r="F8" s="14"/>
      <c r="G8" s="14"/>
      <c r="H8" s="33"/>
      <c r="I8" s="13"/>
      <c r="J8" s="13"/>
      <c r="K8" s="33"/>
      <c r="L8" s="15"/>
      <c r="M8" s="15"/>
      <c r="N8" s="15"/>
      <c r="O8" s="15">
        <v>0</v>
      </c>
      <c r="P8" s="32" t="s">
        <v>517</v>
      </c>
      <c r="Q8" s="13"/>
    </row>
    <row r="9" spans="1:17">
      <c r="A9" s="12" t="s">
        <v>517</v>
      </c>
      <c r="B9" s="13"/>
      <c r="C9" s="13"/>
      <c r="D9" s="33"/>
      <c r="E9" s="13"/>
      <c r="F9" s="14"/>
      <c r="G9" s="14"/>
      <c r="H9" s="33"/>
      <c r="I9" s="13"/>
      <c r="J9" s="13"/>
      <c r="K9" s="33"/>
      <c r="L9" s="15"/>
      <c r="M9" s="15"/>
      <c r="N9" s="15"/>
      <c r="O9" s="15">
        <v>0</v>
      </c>
      <c r="P9" s="32" t="s">
        <v>517</v>
      </c>
      <c r="Q9" s="13"/>
    </row>
    <row r="10" spans="1:17">
      <c r="A10" s="12" t="s">
        <v>517</v>
      </c>
      <c r="B10" s="13"/>
      <c r="C10" s="13"/>
      <c r="D10" s="33"/>
      <c r="E10" s="13"/>
      <c r="F10" s="14"/>
      <c r="G10" s="14"/>
      <c r="H10" s="33"/>
      <c r="I10" s="13"/>
      <c r="J10" s="13"/>
      <c r="K10" s="33"/>
      <c r="L10" s="15"/>
      <c r="M10" s="15"/>
      <c r="N10" s="15"/>
      <c r="O10" s="15">
        <v>0</v>
      </c>
      <c r="P10" s="32" t="s">
        <v>517</v>
      </c>
      <c r="Q10" s="13"/>
    </row>
    <row r="11" spans="1:17">
      <c r="A11" s="12" t="s">
        <v>517</v>
      </c>
      <c r="B11" s="13"/>
      <c r="C11" s="13"/>
      <c r="D11" s="33"/>
      <c r="E11" s="13"/>
      <c r="F11" s="14"/>
      <c r="G11" s="14"/>
      <c r="H11" s="33"/>
      <c r="I11" s="13"/>
      <c r="J11" s="13"/>
      <c r="K11" s="33"/>
      <c r="L11" s="15"/>
      <c r="M11" s="15"/>
      <c r="N11" s="15"/>
      <c r="O11" s="15">
        <v>0</v>
      </c>
      <c r="P11" s="32" t="s">
        <v>517</v>
      </c>
      <c r="Q11" s="13"/>
    </row>
    <row r="12" spans="1:17">
      <c r="A12" s="12" t="s">
        <v>517</v>
      </c>
      <c r="B12" s="13"/>
      <c r="C12" s="13"/>
      <c r="D12" s="33"/>
      <c r="E12" s="13"/>
      <c r="F12" s="14"/>
      <c r="G12" s="14"/>
      <c r="H12" s="33"/>
      <c r="I12" s="13"/>
      <c r="J12" s="13"/>
      <c r="K12" s="33"/>
      <c r="L12" s="15"/>
      <c r="M12" s="15"/>
      <c r="N12" s="15"/>
      <c r="O12" s="15">
        <v>0</v>
      </c>
      <c r="P12" s="32" t="s">
        <v>517</v>
      </c>
      <c r="Q12" s="13"/>
    </row>
    <row r="13" spans="1:17">
      <c r="A13" s="12" t="s">
        <v>517</v>
      </c>
      <c r="B13" s="13"/>
      <c r="C13" s="13"/>
      <c r="D13" s="33"/>
      <c r="E13" s="13"/>
      <c r="F13" s="14"/>
      <c r="G13" s="14"/>
      <c r="H13" s="33"/>
      <c r="I13" s="13"/>
      <c r="J13" s="13"/>
      <c r="K13" s="33"/>
      <c r="L13" s="15"/>
      <c r="M13" s="15"/>
      <c r="N13" s="15"/>
      <c r="O13" s="15">
        <v>0</v>
      </c>
      <c r="P13" s="32" t="s">
        <v>517</v>
      </c>
      <c r="Q13" s="13"/>
    </row>
    <row r="14" spans="1:17">
      <c r="A14" s="12" t="s">
        <v>517</v>
      </c>
      <c r="B14" s="13"/>
      <c r="C14" s="13"/>
      <c r="D14" s="33"/>
      <c r="E14" s="13"/>
      <c r="F14" s="14"/>
      <c r="G14" s="14"/>
      <c r="H14" s="33"/>
      <c r="I14" s="13"/>
      <c r="J14" s="13"/>
      <c r="K14" s="33"/>
      <c r="L14" s="15"/>
      <c r="M14" s="15"/>
      <c r="N14" s="15"/>
      <c r="O14" s="15">
        <v>0</v>
      </c>
      <c r="P14" s="32" t="s">
        <v>517</v>
      </c>
      <c r="Q14" s="13"/>
    </row>
    <row r="15" spans="1:17">
      <c r="A15" s="12" t="s">
        <v>517</v>
      </c>
      <c r="B15" s="13"/>
      <c r="C15" s="13"/>
      <c r="D15" s="33"/>
      <c r="E15" s="13"/>
      <c r="F15" s="14"/>
      <c r="G15" s="14"/>
      <c r="H15" s="33"/>
      <c r="I15" s="13"/>
      <c r="J15" s="13"/>
      <c r="K15" s="33"/>
      <c r="L15" s="15"/>
      <c r="M15" s="15"/>
      <c r="N15" s="15"/>
      <c r="O15" s="15">
        <v>0</v>
      </c>
      <c r="P15" s="32" t="s">
        <v>517</v>
      </c>
      <c r="Q15" s="13"/>
    </row>
    <row r="16" spans="1:17">
      <c r="A16" s="12" t="s">
        <v>517</v>
      </c>
      <c r="B16" s="13"/>
      <c r="C16" s="13"/>
      <c r="D16" s="33"/>
      <c r="E16" s="13"/>
      <c r="F16" s="14"/>
      <c r="G16" s="14"/>
      <c r="H16" s="33"/>
      <c r="I16" s="13"/>
      <c r="J16" s="13"/>
      <c r="K16" s="33"/>
      <c r="L16" s="15"/>
      <c r="M16" s="15"/>
      <c r="N16" s="15"/>
      <c r="O16" s="15">
        <v>0</v>
      </c>
      <c r="P16" s="32" t="s">
        <v>517</v>
      </c>
      <c r="Q16" s="13"/>
    </row>
    <row r="17" spans="1:17">
      <c r="A17" s="12" t="s">
        <v>517</v>
      </c>
      <c r="B17" s="13"/>
      <c r="C17" s="13"/>
      <c r="D17" s="33"/>
      <c r="E17" s="13"/>
      <c r="F17" s="14"/>
      <c r="G17" s="14"/>
      <c r="H17" s="33"/>
      <c r="I17" s="13"/>
      <c r="J17" s="13"/>
      <c r="K17" s="33"/>
      <c r="L17" s="15"/>
      <c r="M17" s="15"/>
      <c r="N17" s="15"/>
      <c r="O17" s="15">
        <v>0</v>
      </c>
      <c r="P17" s="32" t="s">
        <v>517</v>
      </c>
      <c r="Q17" s="13"/>
    </row>
    <row r="18" spans="1:17">
      <c r="A18" s="12" t="s">
        <v>517</v>
      </c>
      <c r="B18" s="13"/>
      <c r="C18" s="13"/>
      <c r="D18" s="33"/>
      <c r="E18" s="13"/>
      <c r="F18" s="14"/>
      <c r="G18" s="14"/>
      <c r="H18" s="33"/>
      <c r="I18" s="13"/>
      <c r="J18" s="13"/>
      <c r="K18" s="33"/>
      <c r="L18" s="15"/>
      <c r="M18" s="15"/>
      <c r="N18" s="15"/>
      <c r="O18" s="15">
        <v>0</v>
      </c>
      <c r="P18" s="32" t="s">
        <v>517</v>
      </c>
      <c r="Q18" s="13"/>
    </row>
    <row r="19" spans="1:17">
      <c r="A19" s="12" t="s">
        <v>517</v>
      </c>
      <c r="B19" s="13"/>
      <c r="C19" s="13"/>
      <c r="D19" s="33"/>
      <c r="E19" s="13"/>
      <c r="F19" s="14"/>
      <c r="G19" s="14"/>
      <c r="H19" s="33"/>
      <c r="I19" s="13"/>
      <c r="J19" s="13"/>
      <c r="K19" s="33"/>
      <c r="L19" s="15"/>
      <c r="M19" s="15"/>
      <c r="N19" s="15"/>
      <c r="O19" s="15">
        <v>0</v>
      </c>
      <c r="P19" s="32" t="s">
        <v>517</v>
      </c>
      <c r="Q19" s="13"/>
    </row>
    <row r="20" spans="1:17">
      <c r="A20" s="12" t="s">
        <v>517</v>
      </c>
      <c r="B20" s="13"/>
      <c r="C20" s="13"/>
      <c r="D20" s="33"/>
      <c r="E20" s="13"/>
      <c r="F20" s="14"/>
      <c r="G20" s="14"/>
      <c r="H20" s="33"/>
      <c r="I20" s="13"/>
      <c r="J20" s="13"/>
      <c r="K20" s="33"/>
      <c r="L20" s="15"/>
      <c r="M20" s="15"/>
      <c r="N20" s="15"/>
      <c r="O20" s="15">
        <v>0</v>
      </c>
      <c r="P20" s="32" t="s">
        <v>517</v>
      </c>
      <c r="Q20" s="13"/>
    </row>
    <row r="21" spans="1:17">
      <c r="A21" s="12" t="s">
        <v>517</v>
      </c>
      <c r="B21" s="13"/>
      <c r="C21" s="13"/>
      <c r="D21" s="33"/>
      <c r="E21" s="13"/>
      <c r="F21" s="14"/>
      <c r="G21" s="14"/>
      <c r="H21" s="33"/>
      <c r="I21" s="13"/>
      <c r="J21" s="13"/>
      <c r="K21" s="33"/>
      <c r="L21" s="15"/>
      <c r="M21" s="15"/>
      <c r="N21" s="15"/>
      <c r="O21" s="15">
        <v>0</v>
      </c>
      <c r="P21" s="32" t="s">
        <v>517</v>
      </c>
      <c r="Q21" s="13"/>
    </row>
    <row r="22" spans="1:17">
      <c r="A22" s="12" t="s">
        <v>517</v>
      </c>
      <c r="B22" s="13"/>
      <c r="C22" s="13"/>
      <c r="D22" s="33"/>
      <c r="E22" s="13"/>
      <c r="F22" s="14"/>
      <c r="G22" s="14"/>
      <c r="H22" s="33"/>
      <c r="I22" s="13"/>
      <c r="J22" s="13"/>
      <c r="K22" s="33"/>
      <c r="L22" s="15"/>
      <c r="M22" s="15"/>
      <c r="N22" s="15"/>
      <c r="O22" s="15">
        <v>0</v>
      </c>
      <c r="P22" s="32" t="s">
        <v>517</v>
      </c>
      <c r="Q22" s="13"/>
    </row>
    <row r="23" spans="1:17">
      <c r="A23" s="12" t="s">
        <v>517</v>
      </c>
      <c r="B23" s="13"/>
      <c r="C23" s="13"/>
      <c r="D23" s="33"/>
      <c r="E23" s="13"/>
      <c r="F23" s="14"/>
      <c r="G23" s="14"/>
      <c r="H23" s="33"/>
      <c r="I23" s="13"/>
      <c r="J23" s="13"/>
      <c r="K23" s="33"/>
      <c r="L23" s="15"/>
      <c r="M23" s="15"/>
      <c r="N23" s="15"/>
      <c r="O23" s="15">
        <v>0</v>
      </c>
      <c r="P23" s="32" t="s">
        <v>517</v>
      </c>
      <c r="Q23" s="13"/>
    </row>
    <row r="24" spans="1:17">
      <c r="A24" s="12" t="s">
        <v>517</v>
      </c>
      <c r="B24" s="13"/>
      <c r="C24" s="13"/>
      <c r="D24" s="33"/>
      <c r="E24" s="13"/>
      <c r="F24" s="14"/>
      <c r="G24" s="14"/>
      <c r="H24" s="33"/>
      <c r="I24" s="13"/>
      <c r="J24" s="13"/>
      <c r="K24" s="33"/>
      <c r="L24" s="15"/>
      <c r="M24" s="15"/>
      <c r="N24" s="15"/>
      <c r="O24" s="15">
        <v>0</v>
      </c>
      <c r="P24" s="32" t="s">
        <v>517</v>
      </c>
      <c r="Q24" s="13"/>
    </row>
    <row r="25" spans="1:17">
      <c r="A25" s="12" t="s">
        <v>517</v>
      </c>
      <c r="B25" s="13"/>
      <c r="C25" s="13"/>
      <c r="D25" s="33"/>
      <c r="E25" s="13"/>
      <c r="F25" s="14"/>
      <c r="G25" s="14"/>
      <c r="H25" s="33"/>
      <c r="I25" s="13"/>
      <c r="J25" s="13"/>
      <c r="K25" s="33"/>
      <c r="L25" s="15"/>
      <c r="M25" s="15"/>
      <c r="N25" s="15"/>
      <c r="O25" s="15">
        <v>0</v>
      </c>
      <c r="P25" s="32" t="s">
        <v>517</v>
      </c>
      <c r="Q25" s="13"/>
    </row>
    <row r="26" spans="1:17">
      <c r="A26" s="12" t="s">
        <v>517</v>
      </c>
      <c r="B26" s="13"/>
      <c r="C26" s="13"/>
      <c r="D26" s="33"/>
      <c r="E26" s="13"/>
      <c r="F26" s="14"/>
      <c r="G26" s="14"/>
      <c r="H26" s="33"/>
      <c r="I26" s="13"/>
      <c r="J26" s="13"/>
      <c r="K26" s="33"/>
      <c r="L26" s="15"/>
      <c r="M26" s="15"/>
      <c r="N26" s="15"/>
      <c r="O26" s="15">
        <v>0</v>
      </c>
      <c r="P26" s="32" t="s">
        <v>517</v>
      </c>
      <c r="Q26" s="13"/>
    </row>
    <row r="27" spans="1:17">
      <c r="A27" s="12" t="s">
        <v>4208</v>
      </c>
      <c r="B27" s="13"/>
      <c r="C27" s="13"/>
      <c r="D27" s="33"/>
      <c r="E27" s="13"/>
      <c r="F27" s="14"/>
      <c r="G27" s="14"/>
      <c r="H27" s="33"/>
      <c r="I27" s="13"/>
      <c r="J27" s="13"/>
      <c r="K27" s="33">
        <v>41716400</v>
      </c>
      <c r="L27" s="15">
        <v>41716400</v>
      </c>
      <c r="M27" s="15">
        <v>0</v>
      </c>
      <c r="N27" s="15">
        <v>62109600</v>
      </c>
      <c r="O27" s="32">
        <v>20393200</v>
      </c>
      <c r="P27" s="32">
        <v>48.8853304695515</v>
      </c>
      <c r="Q27" s="13"/>
    </row>
    <row r="28" spans="1:17">
      <c r="A28" s="12" t="s">
        <v>4209</v>
      </c>
      <c r="B28" s="13"/>
      <c r="C28" s="13"/>
      <c r="D28" s="33"/>
      <c r="E28" s="13"/>
      <c r="F28" s="14"/>
      <c r="G28" s="14"/>
      <c r="H28" s="33"/>
      <c r="I28" s="13"/>
      <c r="J28" s="13"/>
      <c r="K28" s="33"/>
      <c r="L28" s="15">
        <v>0</v>
      </c>
      <c r="M28" s="15"/>
      <c r="N28" s="15"/>
      <c r="O28" s="15"/>
      <c r="P28" s="32"/>
      <c r="Q28" s="13"/>
    </row>
    <row r="29" spans="1:17">
      <c r="A29" s="55" t="s">
        <v>4210</v>
      </c>
      <c r="B29" s="56"/>
      <c r="C29" s="56"/>
      <c r="D29" s="56"/>
      <c r="E29" s="25"/>
      <c r="F29" s="26"/>
      <c r="G29" s="26"/>
      <c r="H29" s="26"/>
      <c r="I29" s="26"/>
      <c r="J29" s="26"/>
      <c r="K29" s="32"/>
      <c r="L29" s="32">
        <v>41716400</v>
      </c>
      <c r="M29" s="32"/>
      <c r="N29" s="32">
        <v>62109600</v>
      </c>
      <c r="O29" s="32">
        <v>20393200</v>
      </c>
      <c r="P29" s="32">
        <v>48.8853304695515</v>
      </c>
      <c r="Q29" s="28"/>
    </row>
  </sheetData>
  <mergeCells count="7">
    <mergeCell ref="A1:Q1"/>
    <mergeCell ref="A2:Q2"/>
    <mergeCell ref="P3:Q3"/>
    <mergeCell ref="A4:E4"/>
    <mergeCell ref="A27:E27"/>
    <mergeCell ref="A28:E28"/>
    <mergeCell ref="A29:E29"/>
  </mergeCells>
  <printOptions horizontalCentered="1"/>
  <pageMargins left="0.984251968503937" right="0.984251968503937" top="0.984251968503937" bottom="0.984251968503937" header="0.47244094488189" footer="0.354330708661417"/>
  <pageSetup paperSize="9" scale="71"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 right="0.7" top="0.75" bottom="0.75" header="0.3" footer="0.3"/>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9"/>
  <sheetViews>
    <sheetView showGridLines="0" workbookViewId="0">
      <selection activeCell="AA34" sqref="AA34"/>
    </sheetView>
  </sheetViews>
  <sheetFormatPr defaultColWidth="9" defaultRowHeight="15.75" customHeight="1"/>
  <cols>
    <col min="1" max="1" width="5.75" style="3" customWidth="1"/>
    <col min="2" max="2" width="18.5" style="3" customWidth="1"/>
    <col min="3" max="3" width="10.75" style="3" customWidth="1"/>
    <col min="4" max="5" width="17.75" style="3" customWidth="1"/>
    <col min="6" max="7" width="8.125" style="3" customWidth="1"/>
    <col min="8" max="8" width="12.5" style="3" customWidth="1"/>
    <col min="9" max="9" width="12" style="3" customWidth="1"/>
    <col min="10" max="10" width="8.375" style="3" customWidth="1"/>
    <col min="11" max="11" width="8" style="3" customWidth="1"/>
    <col min="12" max="12" width="8.5" style="3" customWidth="1"/>
    <col min="13" max="13" width="9.625" style="3" customWidth="1"/>
    <col min="14" max="15" width="9.125" style="3" customWidth="1"/>
    <col min="16" max="16384" width="9" style="3"/>
  </cols>
  <sheetData>
    <row r="1" customHeight="1" spans="1:3">
      <c r="A1" s="2" t="s">
        <v>409</v>
      </c>
      <c r="B1" s="2"/>
      <c r="C1" s="2"/>
    </row>
    <row r="2" s="20" customFormat="1" ht="30" customHeight="1" spans="1:15">
      <c r="A2" s="4" t="s">
        <v>4211</v>
      </c>
      <c r="B2" s="4"/>
      <c r="C2" s="4"/>
      <c r="D2" s="4"/>
      <c r="E2" s="4"/>
      <c r="F2" s="4"/>
      <c r="G2" s="4"/>
      <c r="H2" s="4"/>
      <c r="I2" s="4"/>
      <c r="J2" s="4"/>
      <c r="K2" s="4"/>
      <c r="L2" s="4"/>
      <c r="M2" s="4"/>
      <c r="N2" s="4"/>
      <c r="O2" s="4"/>
    </row>
    <row r="3" customHeight="1" spans="1:15">
      <c r="A3" s="5" t="str">
        <f>"评估基准日："&amp;TEXT(基本信息输入表!M7,"yyyy年mm月dd日")</f>
        <v>评估基准日：2020年03月31日</v>
      </c>
      <c r="B3" s="5"/>
      <c r="C3" s="5"/>
      <c r="D3" s="5"/>
      <c r="E3" s="5"/>
      <c r="F3" s="5"/>
      <c r="G3" s="5"/>
      <c r="H3" s="5"/>
      <c r="I3" s="5"/>
      <c r="J3" s="5"/>
      <c r="K3" s="5"/>
      <c r="L3" s="5"/>
      <c r="M3" s="5"/>
      <c r="N3" s="5"/>
      <c r="O3" s="5"/>
    </row>
    <row r="4" ht="14.1" customHeight="1" spans="1:15">
      <c r="A4" s="5"/>
      <c r="B4" s="5"/>
      <c r="C4" s="5"/>
      <c r="D4" s="5"/>
      <c r="E4" s="5"/>
      <c r="F4" s="5"/>
      <c r="G4" s="5"/>
      <c r="H4" s="5"/>
      <c r="I4" s="5"/>
      <c r="J4" s="5"/>
      <c r="K4" s="5"/>
      <c r="L4" s="5"/>
      <c r="M4" s="5"/>
      <c r="N4" s="5"/>
      <c r="O4" s="29" t="s">
        <v>4212</v>
      </c>
    </row>
    <row r="5" customHeight="1" spans="1:15">
      <c r="A5" s="3" t="str">
        <f>基本信息输入表!K6&amp;"："&amp;基本信息输入表!M6</f>
        <v>被评估单位：山西华润昌裕煤业有限公司</v>
      </c>
      <c r="O5" s="34" t="s">
        <v>587</v>
      </c>
    </row>
    <row r="6" s="52" customFormat="1" ht="24.75" spans="1:16">
      <c r="A6" s="53" t="s">
        <v>444</v>
      </c>
      <c r="B6" s="54" t="s">
        <v>4213</v>
      </c>
      <c r="C6" s="54" t="s">
        <v>4214</v>
      </c>
      <c r="D6" s="54" t="s">
        <v>4215</v>
      </c>
      <c r="E6" s="54" t="s">
        <v>2894</v>
      </c>
      <c r="F6" s="53" t="s">
        <v>2032</v>
      </c>
      <c r="G6" s="53" t="s">
        <v>4216</v>
      </c>
      <c r="H6" s="53" t="s">
        <v>2231</v>
      </c>
      <c r="I6" s="53" t="s">
        <v>1033</v>
      </c>
      <c r="J6" s="22" t="s">
        <v>414</v>
      </c>
      <c r="K6" s="57" t="s">
        <v>852</v>
      </c>
      <c r="L6" s="53" t="s">
        <v>415</v>
      </c>
      <c r="M6" s="53" t="s">
        <v>416</v>
      </c>
      <c r="N6" s="53" t="s">
        <v>417</v>
      </c>
      <c r="O6" s="53" t="s">
        <v>577</v>
      </c>
      <c r="P6" s="23" t="s">
        <v>592</v>
      </c>
    </row>
    <row r="7" spans="1:16">
      <c r="A7" s="12" t="str">
        <f t="shared" ref="A7:A24" si="0">IF(D7="","",ROW()-6)</f>
        <v/>
      </c>
      <c r="B7" s="13"/>
      <c r="C7" s="13"/>
      <c r="D7" s="33"/>
      <c r="E7" s="13"/>
      <c r="F7" s="14"/>
      <c r="G7" s="33"/>
      <c r="H7" s="33"/>
      <c r="I7" s="15"/>
      <c r="J7" s="15"/>
      <c r="K7" s="15"/>
      <c r="L7" s="15"/>
      <c r="M7" s="15">
        <f>L7-J7+K7</f>
        <v>0</v>
      </c>
      <c r="N7" s="43" t="str">
        <f t="shared" ref="N7:N25" si="1">IF(J7-K7=0,"",M7/(J7-K7)*100)</f>
        <v/>
      </c>
      <c r="O7" s="13"/>
      <c r="P7" s="5" t="s">
        <v>4217</v>
      </c>
    </row>
    <row r="8" spans="1:16">
      <c r="A8" s="12" t="str">
        <f t="shared" si="0"/>
        <v/>
      </c>
      <c r="B8" s="13"/>
      <c r="C8" s="13"/>
      <c r="D8" s="33"/>
      <c r="E8" s="13"/>
      <c r="F8" s="14"/>
      <c r="G8" s="33"/>
      <c r="H8" s="33"/>
      <c r="I8" s="15"/>
      <c r="J8" s="15"/>
      <c r="K8" s="15"/>
      <c r="L8" s="15"/>
      <c r="M8" s="15">
        <f t="shared" ref="M8:M25" si="2">L8-J8+K8</f>
        <v>0</v>
      </c>
      <c r="N8" s="32" t="str">
        <f t="shared" si="1"/>
        <v/>
      </c>
      <c r="O8" s="13"/>
      <c r="P8" s="5" t="s">
        <v>4218</v>
      </c>
    </row>
    <row r="9" spans="1:16">
      <c r="A9" s="12" t="str">
        <f t="shared" si="0"/>
        <v/>
      </c>
      <c r="B9" s="13"/>
      <c r="C9" s="13"/>
      <c r="D9" s="33"/>
      <c r="E9" s="13"/>
      <c r="F9" s="14"/>
      <c r="G9" s="33"/>
      <c r="H9" s="33"/>
      <c r="I9" s="15"/>
      <c r="J9" s="15"/>
      <c r="K9" s="15"/>
      <c r="L9" s="15"/>
      <c r="M9" s="15">
        <f t="shared" si="2"/>
        <v>0</v>
      </c>
      <c r="N9" s="32" t="str">
        <f t="shared" si="1"/>
        <v/>
      </c>
      <c r="O9" s="13"/>
      <c r="P9" s="5" t="s">
        <v>4219</v>
      </c>
    </row>
    <row r="10" spans="1:16">
      <c r="A10" s="12" t="str">
        <f t="shared" si="0"/>
        <v/>
      </c>
      <c r="B10" s="13"/>
      <c r="C10" s="13"/>
      <c r="D10" s="33"/>
      <c r="E10" s="13"/>
      <c r="F10" s="14"/>
      <c r="G10" s="33"/>
      <c r="H10" s="33"/>
      <c r="I10" s="15"/>
      <c r="J10" s="15"/>
      <c r="K10" s="15"/>
      <c r="L10" s="15"/>
      <c r="M10" s="15">
        <f t="shared" si="2"/>
        <v>0</v>
      </c>
      <c r="N10" s="32" t="str">
        <f t="shared" si="1"/>
        <v/>
      </c>
      <c r="O10" s="13"/>
      <c r="P10" s="5" t="s">
        <v>4220</v>
      </c>
    </row>
    <row r="11" spans="1:16">
      <c r="A11" s="12" t="str">
        <f t="shared" si="0"/>
        <v/>
      </c>
      <c r="B11" s="13"/>
      <c r="C11" s="13"/>
      <c r="D11" s="33"/>
      <c r="E11" s="13"/>
      <c r="F11" s="14"/>
      <c r="G11" s="33"/>
      <c r="H11" s="33"/>
      <c r="I11" s="15"/>
      <c r="J11" s="15"/>
      <c r="K11" s="15"/>
      <c r="L11" s="15"/>
      <c r="M11" s="15">
        <f t="shared" si="2"/>
        <v>0</v>
      </c>
      <c r="N11" s="32" t="str">
        <f t="shared" si="1"/>
        <v/>
      </c>
      <c r="O11" s="13"/>
      <c r="P11" s="5" t="s">
        <v>4221</v>
      </c>
    </row>
    <row r="12" spans="1:16">
      <c r="A12" s="12" t="str">
        <f t="shared" si="0"/>
        <v/>
      </c>
      <c r="B12" s="13"/>
      <c r="C12" s="13"/>
      <c r="D12" s="33"/>
      <c r="E12" s="13"/>
      <c r="F12" s="14"/>
      <c r="G12" s="33"/>
      <c r="H12" s="33"/>
      <c r="I12" s="15"/>
      <c r="J12" s="15"/>
      <c r="K12" s="15"/>
      <c r="L12" s="15"/>
      <c r="M12" s="15">
        <f t="shared" si="2"/>
        <v>0</v>
      </c>
      <c r="N12" s="32" t="str">
        <f t="shared" si="1"/>
        <v/>
      </c>
      <c r="O12" s="13"/>
      <c r="P12" s="5" t="s">
        <v>4222</v>
      </c>
    </row>
    <row r="13" spans="1:16">
      <c r="A13" s="12" t="str">
        <f t="shared" si="0"/>
        <v/>
      </c>
      <c r="B13" s="13"/>
      <c r="C13" s="13"/>
      <c r="D13" s="33"/>
      <c r="E13" s="13"/>
      <c r="F13" s="14"/>
      <c r="G13" s="33"/>
      <c r="H13" s="33"/>
      <c r="I13" s="15"/>
      <c r="J13" s="15"/>
      <c r="K13" s="15"/>
      <c r="L13" s="15"/>
      <c r="M13" s="15">
        <f t="shared" si="2"/>
        <v>0</v>
      </c>
      <c r="N13" s="32" t="str">
        <f t="shared" si="1"/>
        <v/>
      </c>
      <c r="O13" s="13"/>
      <c r="P13" s="5" t="s">
        <v>4223</v>
      </c>
    </row>
    <row r="14" spans="1:16">
      <c r="A14" s="12" t="str">
        <f t="shared" si="0"/>
        <v/>
      </c>
      <c r="B14" s="13"/>
      <c r="C14" s="13"/>
      <c r="D14" s="33"/>
      <c r="E14" s="13"/>
      <c r="F14" s="14"/>
      <c r="G14" s="33"/>
      <c r="H14" s="33"/>
      <c r="I14" s="15"/>
      <c r="J14" s="15"/>
      <c r="K14" s="15"/>
      <c r="L14" s="15"/>
      <c r="M14" s="15">
        <f t="shared" si="2"/>
        <v>0</v>
      </c>
      <c r="N14" s="32" t="str">
        <f t="shared" si="1"/>
        <v/>
      </c>
      <c r="O14" s="13"/>
      <c r="P14" s="5" t="s">
        <v>4224</v>
      </c>
    </row>
    <row r="15" spans="1:16">
      <c r="A15" s="12" t="str">
        <f t="shared" si="0"/>
        <v/>
      </c>
      <c r="B15" s="13"/>
      <c r="C15" s="13"/>
      <c r="D15" s="33"/>
      <c r="E15" s="13"/>
      <c r="F15" s="14"/>
      <c r="G15" s="33"/>
      <c r="H15" s="33"/>
      <c r="I15" s="15"/>
      <c r="J15" s="15"/>
      <c r="K15" s="15"/>
      <c r="L15" s="15"/>
      <c r="M15" s="15">
        <f t="shared" si="2"/>
        <v>0</v>
      </c>
      <c r="N15" s="32" t="str">
        <f t="shared" si="1"/>
        <v/>
      </c>
      <c r="O15" s="13"/>
      <c r="P15" s="5" t="s">
        <v>4225</v>
      </c>
    </row>
    <row r="16" spans="1:16">
      <c r="A16" s="12" t="str">
        <f t="shared" si="0"/>
        <v/>
      </c>
      <c r="B16" s="13"/>
      <c r="C16" s="13"/>
      <c r="D16" s="33"/>
      <c r="E16" s="13"/>
      <c r="F16" s="14"/>
      <c r="G16" s="33"/>
      <c r="H16" s="33"/>
      <c r="I16" s="15"/>
      <c r="J16" s="15"/>
      <c r="K16" s="15"/>
      <c r="L16" s="15"/>
      <c r="M16" s="15">
        <f t="shared" si="2"/>
        <v>0</v>
      </c>
      <c r="N16" s="32" t="str">
        <f t="shared" si="1"/>
        <v/>
      </c>
      <c r="O16" s="13"/>
      <c r="P16" s="5" t="s">
        <v>4226</v>
      </c>
    </row>
    <row r="17" spans="1:16">
      <c r="A17" s="12" t="str">
        <f t="shared" si="0"/>
        <v/>
      </c>
      <c r="B17" s="13"/>
      <c r="C17" s="13"/>
      <c r="D17" s="33"/>
      <c r="E17" s="13"/>
      <c r="F17" s="14"/>
      <c r="G17" s="33"/>
      <c r="H17" s="33"/>
      <c r="I17" s="15"/>
      <c r="J17" s="15"/>
      <c r="K17" s="15"/>
      <c r="L17" s="15"/>
      <c r="M17" s="15">
        <f t="shared" si="2"/>
        <v>0</v>
      </c>
      <c r="N17" s="32" t="str">
        <f t="shared" si="1"/>
        <v/>
      </c>
      <c r="O17" s="13"/>
      <c r="P17" s="5" t="s">
        <v>4227</v>
      </c>
    </row>
    <row r="18" spans="1:16">
      <c r="A18" s="12" t="str">
        <f t="shared" si="0"/>
        <v/>
      </c>
      <c r="B18" s="13"/>
      <c r="C18" s="13"/>
      <c r="D18" s="33"/>
      <c r="E18" s="13"/>
      <c r="F18" s="14"/>
      <c r="G18" s="33"/>
      <c r="H18" s="33"/>
      <c r="I18" s="15"/>
      <c r="J18" s="15"/>
      <c r="K18" s="15"/>
      <c r="L18" s="15"/>
      <c r="M18" s="15">
        <f t="shared" si="2"/>
        <v>0</v>
      </c>
      <c r="N18" s="32" t="str">
        <f t="shared" si="1"/>
        <v/>
      </c>
      <c r="O18" s="13"/>
      <c r="P18" s="5" t="s">
        <v>4228</v>
      </c>
    </row>
    <row r="19" spans="1:16">
      <c r="A19" s="12" t="str">
        <f t="shared" si="0"/>
        <v/>
      </c>
      <c r="B19" s="13"/>
      <c r="C19" s="13"/>
      <c r="D19" s="33"/>
      <c r="E19" s="13"/>
      <c r="F19" s="14"/>
      <c r="G19" s="33"/>
      <c r="H19" s="33"/>
      <c r="I19" s="15"/>
      <c r="J19" s="15"/>
      <c r="K19" s="15"/>
      <c r="L19" s="15"/>
      <c r="M19" s="15">
        <f t="shared" si="2"/>
        <v>0</v>
      </c>
      <c r="N19" s="32" t="str">
        <f t="shared" si="1"/>
        <v/>
      </c>
      <c r="O19" s="13"/>
      <c r="P19" s="5" t="s">
        <v>4229</v>
      </c>
    </row>
    <row r="20" spans="1:16">
      <c r="A20" s="12" t="str">
        <f t="shared" si="0"/>
        <v/>
      </c>
      <c r="B20" s="13"/>
      <c r="C20" s="13"/>
      <c r="D20" s="33"/>
      <c r="E20" s="13"/>
      <c r="F20" s="14"/>
      <c r="G20" s="33"/>
      <c r="H20" s="33"/>
      <c r="I20" s="15"/>
      <c r="J20" s="15"/>
      <c r="K20" s="15"/>
      <c r="L20" s="15"/>
      <c r="M20" s="15">
        <f t="shared" si="2"/>
        <v>0</v>
      </c>
      <c r="N20" s="32" t="str">
        <f t="shared" si="1"/>
        <v/>
      </c>
      <c r="O20" s="13"/>
      <c r="P20" s="5" t="s">
        <v>4230</v>
      </c>
    </row>
    <row r="21" spans="1:16">
      <c r="A21" s="12" t="str">
        <f t="shared" si="0"/>
        <v/>
      </c>
      <c r="B21" s="13"/>
      <c r="C21" s="13"/>
      <c r="D21" s="33"/>
      <c r="E21" s="13"/>
      <c r="F21" s="14"/>
      <c r="G21" s="33"/>
      <c r="H21" s="33"/>
      <c r="I21" s="15"/>
      <c r="J21" s="15"/>
      <c r="K21" s="15"/>
      <c r="L21" s="15"/>
      <c r="M21" s="15">
        <f t="shared" si="2"/>
        <v>0</v>
      </c>
      <c r="N21" s="32" t="str">
        <f t="shared" si="1"/>
        <v/>
      </c>
      <c r="O21" s="13"/>
      <c r="P21" s="5" t="s">
        <v>4231</v>
      </c>
    </row>
    <row r="22" spans="1:16">
      <c r="A22" s="12" t="str">
        <f t="shared" si="0"/>
        <v/>
      </c>
      <c r="B22" s="13"/>
      <c r="C22" s="13"/>
      <c r="D22" s="33"/>
      <c r="E22" s="13"/>
      <c r="F22" s="14"/>
      <c r="G22" s="33"/>
      <c r="H22" s="33"/>
      <c r="I22" s="15"/>
      <c r="J22" s="15"/>
      <c r="K22" s="15"/>
      <c r="L22" s="15"/>
      <c r="M22" s="15">
        <f t="shared" si="2"/>
        <v>0</v>
      </c>
      <c r="N22" s="32" t="str">
        <f t="shared" si="1"/>
        <v/>
      </c>
      <c r="O22" s="13"/>
      <c r="P22" s="5" t="s">
        <v>4232</v>
      </c>
    </row>
    <row r="23" spans="1:16">
      <c r="A23" s="12" t="str">
        <f t="shared" si="0"/>
        <v/>
      </c>
      <c r="B23" s="13"/>
      <c r="C23" s="13"/>
      <c r="D23" s="33"/>
      <c r="E23" s="13"/>
      <c r="F23" s="14"/>
      <c r="G23" s="33"/>
      <c r="H23" s="33"/>
      <c r="I23" s="15"/>
      <c r="J23" s="15"/>
      <c r="K23" s="15"/>
      <c r="L23" s="15"/>
      <c r="M23" s="15">
        <f t="shared" si="2"/>
        <v>0</v>
      </c>
      <c r="N23" s="32" t="str">
        <f t="shared" si="1"/>
        <v/>
      </c>
      <c r="O23" s="13"/>
      <c r="P23" s="5" t="s">
        <v>4233</v>
      </c>
    </row>
    <row r="24" spans="1:16">
      <c r="A24" s="12" t="str">
        <f t="shared" si="0"/>
        <v/>
      </c>
      <c r="B24" s="13"/>
      <c r="C24" s="13"/>
      <c r="D24" s="33"/>
      <c r="E24" s="13"/>
      <c r="F24" s="14"/>
      <c r="G24" s="33"/>
      <c r="H24" s="33"/>
      <c r="I24" s="15"/>
      <c r="J24" s="15"/>
      <c r="K24" s="15"/>
      <c r="L24" s="15"/>
      <c r="M24" s="15">
        <f t="shared" si="2"/>
        <v>0</v>
      </c>
      <c r="N24" s="32" t="str">
        <f t="shared" si="1"/>
        <v/>
      </c>
      <c r="O24" s="13"/>
      <c r="P24" s="5" t="s">
        <v>4234</v>
      </c>
    </row>
    <row r="25" spans="1:15">
      <c r="A25" s="12" t="s">
        <v>4235</v>
      </c>
      <c r="B25" s="13"/>
      <c r="C25" s="13"/>
      <c r="D25" s="33"/>
      <c r="E25" s="13"/>
      <c r="F25" s="14"/>
      <c r="G25" s="33"/>
      <c r="H25" s="33"/>
      <c r="I25" s="15">
        <f>SUM(I7:I24)</f>
        <v>0</v>
      </c>
      <c r="J25" s="15">
        <f>SUM(J7:J24)</f>
        <v>0</v>
      </c>
      <c r="K25" s="15">
        <f>SUM(K7:K24)</f>
        <v>0</v>
      </c>
      <c r="L25" s="15">
        <f>SUM(L7:L24)</f>
        <v>0</v>
      </c>
      <c r="M25" s="15">
        <f t="shared" si="2"/>
        <v>0</v>
      </c>
      <c r="N25" s="32" t="str">
        <f t="shared" si="1"/>
        <v/>
      </c>
      <c r="O25" s="13"/>
    </row>
    <row r="26" spans="1:15">
      <c r="A26" s="12" t="s">
        <v>4236</v>
      </c>
      <c r="B26" s="13"/>
      <c r="C26" s="13"/>
      <c r="D26" s="33"/>
      <c r="E26" s="13"/>
      <c r="F26" s="14"/>
      <c r="G26" s="33"/>
      <c r="H26" s="33"/>
      <c r="I26" s="15"/>
      <c r="J26" s="15">
        <f>K25</f>
        <v>0</v>
      </c>
      <c r="K26" s="15"/>
      <c r="L26" s="15"/>
      <c r="M26" s="15"/>
      <c r="N26" s="32"/>
      <c r="O26" s="13"/>
    </row>
    <row r="27" customHeight="1" spans="1:15">
      <c r="A27" s="55" t="s">
        <v>4237</v>
      </c>
      <c r="B27" s="56"/>
      <c r="C27" s="56"/>
      <c r="D27" s="56"/>
      <c r="E27" s="25"/>
      <c r="F27" s="26"/>
      <c r="G27" s="26"/>
      <c r="H27" s="26"/>
      <c r="I27" s="32"/>
      <c r="J27" s="32">
        <f>J25-J26</f>
        <v>0</v>
      </c>
      <c r="K27" s="32"/>
      <c r="L27" s="32">
        <f>L25-L26</f>
        <v>0</v>
      </c>
      <c r="M27" s="32">
        <f>L27-J27+K27</f>
        <v>0</v>
      </c>
      <c r="N27" s="32" t="str">
        <f>IF(J27=0,"",M27/J27*100)</f>
        <v/>
      </c>
      <c r="O27" s="28"/>
    </row>
    <row r="28" customHeight="1" spans="1:16">
      <c r="A28" s="3" t="str">
        <f>基本信息输入表!$K$6&amp;"填表人："&amp;基本信息输入表!$M$75</f>
        <v>被评估单位填表人：阎丽红</v>
      </c>
      <c r="M28" s="3" t="str">
        <f>"评估人员："&amp;基本信息输入表!$Q$75</f>
        <v>评估人员：孙艳平</v>
      </c>
      <c r="P28" s="31" t="s">
        <v>439</v>
      </c>
    </row>
    <row r="29" customHeight="1" spans="1:1">
      <c r="A29" s="3" t="str">
        <f>"填表日期："&amp;YEAR(基本信息输入表!$O$75)&amp;"年"&amp;MONTH(基本信息输入表!$O$75)&amp;"月"&amp;DAY(基本信息输入表!$O$75)&amp;"日"</f>
        <v>填表日期：2020年4月25日</v>
      </c>
    </row>
  </sheetData>
  <mergeCells count="5">
    <mergeCell ref="A2:O2"/>
    <mergeCell ref="A3:O3"/>
    <mergeCell ref="A25:E25"/>
    <mergeCell ref="A26:E26"/>
    <mergeCell ref="A27:E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1"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9"/>
  <sheetViews>
    <sheetView showGridLines="0" workbookViewId="0">
      <selection activeCell="AA34" sqref="AA34"/>
    </sheetView>
  </sheetViews>
  <sheetFormatPr defaultColWidth="9" defaultRowHeight="15.75" customHeight="1"/>
  <cols>
    <col min="1" max="1" width="5.5" style="3" customWidth="1"/>
    <col min="2" max="2" width="15.5" style="3" customWidth="1"/>
    <col min="3" max="3" width="7.75" style="3" customWidth="1"/>
    <col min="4" max="4" width="11.25" style="3" customWidth="1"/>
    <col min="5" max="5" width="16.625" style="3" customWidth="1"/>
    <col min="6" max="6" width="9.5" style="3" customWidth="1"/>
    <col min="7" max="8" width="11.25" style="3" customWidth="1"/>
    <col min="9" max="10" width="15.625" style="3" customWidth="1"/>
    <col min="11" max="11" width="9.5" style="3" customWidth="1"/>
    <col min="12" max="12" width="9.75" style="3" customWidth="1"/>
    <col min="13" max="13" width="15.5" style="3" customWidth="1"/>
    <col min="14" max="16384" width="9" style="3"/>
  </cols>
  <sheetData>
    <row r="1" customHeight="1" spans="1:1">
      <c r="A1" s="2" t="s">
        <v>409</v>
      </c>
    </row>
    <row r="2" s="20" customFormat="1" ht="30" customHeight="1" spans="1:13">
      <c r="A2" s="4" t="s">
        <v>4238</v>
      </c>
      <c r="B2" s="4"/>
      <c r="C2" s="4"/>
      <c r="D2" s="4"/>
      <c r="E2" s="4"/>
      <c r="F2" s="4"/>
      <c r="G2" s="4"/>
      <c r="H2" s="4"/>
      <c r="I2" s="4"/>
      <c r="J2" s="4"/>
      <c r="K2" s="4"/>
      <c r="L2" s="4"/>
      <c r="M2" s="4"/>
    </row>
    <row r="3" customHeight="1" spans="1:13">
      <c r="A3" s="5" t="str">
        <f>"评估基准日："&amp;TEXT(基本信息输入表!M7,"yyyy年mm月dd日")</f>
        <v>评估基准日：2020年03月31日</v>
      </c>
      <c r="B3" s="5"/>
      <c r="C3" s="5"/>
      <c r="D3" s="5"/>
      <c r="E3" s="5"/>
      <c r="F3" s="5"/>
      <c r="G3" s="5"/>
      <c r="H3" s="5"/>
      <c r="I3" s="5"/>
      <c r="J3" s="5"/>
      <c r="K3" s="5"/>
      <c r="L3" s="5"/>
      <c r="M3" s="5"/>
    </row>
    <row r="4" ht="14.1" customHeight="1" spans="1:13">
      <c r="A4" s="5"/>
      <c r="B4" s="5"/>
      <c r="C4" s="5"/>
      <c r="D4" s="5"/>
      <c r="E4" s="5"/>
      <c r="F4" s="5"/>
      <c r="G4" s="5"/>
      <c r="H4" s="5"/>
      <c r="I4" s="5"/>
      <c r="J4" s="5"/>
      <c r="K4" s="5"/>
      <c r="L4" s="5"/>
      <c r="M4" s="29" t="s">
        <v>4239</v>
      </c>
    </row>
    <row r="5" customHeight="1" spans="1:13">
      <c r="A5" s="3" t="str">
        <f>基本信息输入表!K6&amp;"："&amp;基本信息输入表!M6</f>
        <v>被评估单位：山西华润昌裕煤业有限公司</v>
      </c>
      <c r="M5" s="34" t="s">
        <v>587</v>
      </c>
    </row>
    <row r="6" s="52" customFormat="1" ht="24.75" spans="1:14">
      <c r="A6" s="53" t="s">
        <v>444</v>
      </c>
      <c r="B6" s="53" t="s">
        <v>4240</v>
      </c>
      <c r="C6" s="54" t="s">
        <v>4241</v>
      </c>
      <c r="D6" s="54" t="s">
        <v>4242</v>
      </c>
      <c r="E6" s="22" t="s">
        <v>4243</v>
      </c>
      <c r="F6" s="46" t="s">
        <v>4244</v>
      </c>
      <c r="G6" s="46" t="s">
        <v>4245</v>
      </c>
      <c r="H6" s="46" t="s">
        <v>4246</v>
      </c>
      <c r="I6" s="22" t="s">
        <v>414</v>
      </c>
      <c r="J6" s="53" t="s">
        <v>415</v>
      </c>
      <c r="K6" s="53" t="s">
        <v>416</v>
      </c>
      <c r="L6" s="53" t="s">
        <v>417</v>
      </c>
      <c r="M6" s="53" t="s">
        <v>577</v>
      </c>
      <c r="N6" s="23" t="s">
        <v>592</v>
      </c>
    </row>
    <row r="7" spans="1:14">
      <c r="A7" s="12" t="str">
        <f>IF(B7="","",ROW()-6)</f>
        <v/>
      </c>
      <c r="B7" s="13"/>
      <c r="C7" s="14"/>
      <c r="D7" s="14"/>
      <c r="E7" s="13"/>
      <c r="F7" s="13"/>
      <c r="G7" s="13"/>
      <c r="H7" s="15"/>
      <c r="I7" s="15"/>
      <c r="J7" s="15"/>
      <c r="K7" s="15">
        <f>J7-I7</f>
        <v>0</v>
      </c>
      <c r="L7" s="43" t="str">
        <f>IF(I7=0,"",K7/I7*100)</f>
        <v/>
      </c>
      <c r="M7" s="13"/>
      <c r="N7" s="5" t="s">
        <v>4247</v>
      </c>
    </row>
    <row r="8" spans="1:14">
      <c r="A8" s="12" t="str">
        <f t="shared" ref="A8:A26" si="0">IF(B8="","",ROW()-6)</f>
        <v/>
      </c>
      <c r="B8" s="13"/>
      <c r="C8" s="14"/>
      <c r="D8" s="14"/>
      <c r="E8" s="13"/>
      <c r="F8" s="13"/>
      <c r="G8" s="13"/>
      <c r="H8" s="15"/>
      <c r="I8" s="15"/>
      <c r="J8" s="15"/>
      <c r="K8" s="15">
        <f t="shared" ref="K8:K27" si="1">J8-I8</f>
        <v>0</v>
      </c>
      <c r="L8" s="43" t="str">
        <f t="shared" ref="L8:L27" si="2">IF(I8=0,"",K8/I8*100)</f>
        <v/>
      </c>
      <c r="M8" s="13"/>
      <c r="N8" s="5" t="s">
        <v>4248</v>
      </c>
    </row>
    <row r="9" spans="1:14">
      <c r="A9" s="12" t="str">
        <f t="shared" si="0"/>
        <v/>
      </c>
      <c r="B9" s="13"/>
      <c r="C9" s="14"/>
      <c r="D9" s="14"/>
      <c r="E9" s="13"/>
      <c r="F9" s="13"/>
      <c r="G9" s="13"/>
      <c r="H9" s="15"/>
      <c r="I9" s="15"/>
      <c r="J9" s="15"/>
      <c r="K9" s="15">
        <f t="shared" si="1"/>
        <v>0</v>
      </c>
      <c r="L9" s="43" t="str">
        <f t="shared" si="2"/>
        <v/>
      </c>
      <c r="M9" s="13"/>
      <c r="N9" s="5" t="s">
        <v>4249</v>
      </c>
    </row>
    <row r="10" spans="1:14">
      <c r="A10" s="12" t="str">
        <f t="shared" si="0"/>
        <v/>
      </c>
      <c r="B10" s="13"/>
      <c r="C10" s="14"/>
      <c r="D10" s="14"/>
      <c r="E10" s="13"/>
      <c r="F10" s="13"/>
      <c r="G10" s="13"/>
      <c r="H10" s="15"/>
      <c r="I10" s="15"/>
      <c r="J10" s="15"/>
      <c r="K10" s="15">
        <f>J67-I67</f>
        <v>0</v>
      </c>
      <c r="L10" s="43" t="str">
        <f t="shared" si="2"/>
        <v/>
      </c>
      <c r="M10" s="13"/>
      <c r="N10" s="5" t="s">
        <v>4250</v>
      </c>
    </row>
    <row r="11" spans="1:14">
      <c r="A11" s="12" t="str">
        <f t="shared" si="0"/>
        <v/>
      </c>
      <c r="B11" s="13"/>
      <c r="C11" s="14"/>
      <c r="D11" s="14"/>
      <c r="E11" s="13"/>
      <c r="F11" s="13"/>
      <c r="G11" s="13"/>
      <c r="H11" s="15"/>
      <c r="I11" s="15"/>
      <c r="J11" s="15"/>
      <c r="K11" s="15">
        <f t="shared" si="1"/>
        <v>0</v>
      </c>
      <c r="L11" s="43" t="str">
        <f t="shared" si="2"/>
        <v/>
      </c>
      <c r="M11" s="13"/>
      <c r="N11" s="5" t="s">
        <v>4251</v>
      </c>
    </row>
    <row r="12" spans="1:14">
      <c r="A12" s="12" t="str">
        <f t="shared" si="0"/>
        <v/>
      </c>
      <c r="B12" s="13"/>
      <c r="C12" s="14"/>
      <c r="D12" s="14"/>
      <c r="E12" s="13"/>
      <c r="F12" s="13"/>
      <c r="G12" s="13"/>
      <c r="H12" s="15"/>
      <c r="I12" s="15"/>
      <c r="J12" s="15"/>
      <c r="K12" s="15">
        <f t="shared" si="1"/>
        <v>0</v>
      </c>
      <c r="L12" s="43" t="str">
        <f t="shared" si="2"/>
        <v/>
      </c>
      <c r="M12" s="13"/>
      <c r="N12" s="5" t="s">
        <v>4252</v>
      </c>
    </row>
    <row r="13" spans="1:14">
      <c r="A13" s="12" t="str">
        <f t="shared" si="0"/>
        <v/>
      </c>
      <c r="B13" s="13"/>
      <c r="C13" s="14"/>
      <c r="D13" s="14"/>
      <c r="E13" s="13"/>
      <c r="F13" s="13"/>
      <c r="G13" s="13"/>
      <c r="H13" s="15"/>
      <c r="I13" s="15"/>
      <c r="J13" s="15"/>
      <c r="K13" s="15">
        <f t="shared" si="1"/>
        <v>0</v>
      </c>
      <c r="L13" s="43" t="str">
        <f t="shared" si="2"/>
        <v/>
      </c>
      <c r="M13" s="13"/>
      <c r="N13" s="5" t="s">
        <v>4253</v>
      </c>
    </row>
    <row r="14" spans="1:14">
      <c r="A14" s="12" t="str">
        <f t="shared" si="0"/>
        <v/>
      </c>
      <c r="B14" s="13"/>
      <c r="C14" s="14"/>
      <c r="D14" s="14"/>
      <c r="E14" s="13"/>
      <c r="F14" s="13"/>
      <c r="G14" s="13"/>
      <c r="H14" s="15"/>
      <c r="I14" s="15"/>
      <c r="J14" s="15"/>
      <c r="K14" s="15">
        <f t="shared" si="1"/>
        <v>0</v>
      </c>
      <c r="L14" s="43" t="str">
        <f t="shared" si="2"/>
        <v/>
      </c>
      <c r="M14" s="13"/>
      <c r="N14" s="5" t="s">
        <v>4254</v>
      </c>
    </row>
    <row r="15" spans="1:14">
      <c r="A15" s="12" t="str">
        <f t="shared" si="0"/>
        <v/>
      </c>
      <c r="B15" s="13"/>
      <c r="C15" s="14"/>
      <c r="D15" s="14"/>
      <c r="E15" s="13"/>
      <c r="F15" s="13"/>
      <c r="G15" s="13"/>
      <c r="H15" s="15"/>
      <c r="I15" s="15"/>
      <c r="J15" s="15"/>
      <c r="K15" s="15">
        <f t="shared" si="1"/>
        <v>0</v>
      </c>
      <c r="L15" s="43" t="str">
        <f t="shared" si="2"/>
        <v/>
      </c>
      <c r="M15" s="13"/>
      <c r="N15" s="5" t="s">
        <v>4255</v>
      </c>
    </row>
    <row r="16" spans="1:14">
      <c r="A16" s="12" t="str">
        <f t="shared" si="0"/>
        <v/>
      </c>
      <c r="B16" s="13"/>
      <c r="C16" s="14"/>
      <c r="D16" s="14"/>
      <c r="E16" s="13"/>
      <c r="F16" s="13"/>
      <c r="G16" s="13"/>
      <c r="H16" s="15"/>
      <c r="I16" s="15"/>
      <c r="J16" s="15"/>
      <c r="K16" s="15">
        <f t="shared" si="1"/>
        <v>0</v>
      </c>
      <c r="L16" s="43" t="str">
        <f t="shared" si="2"/>
        <v/>
      </c>
      <c r="M16" s="13"/>
      <c r="N16" s="5" t="s">
        <v>4256</v>
      </c>
    </row>
    <row r="17" spans="1:14">
      <c r="A17" s="12" t="str">
        <f t="shared" si="0"/>
        <v/>
      </c>
      <c r="B17" s="13"/>
      <c r="C17" s="14"/>
      <c r="D17" s="14"/>
      <c r="E17" s="13"/>
      <c r="F17" s="13"/>
      <c r="G17" s="13"/>
      <c r="H17" s="15"/>
      <c r="I17" s="15"/>
      <c r="J17" s="15"/>
      <c r="K17" s="15">
        <f t="shared" si="1"/>
        <v>0</v>
      </c>
      <c r="L17" s="43" t="str">
        <f t="shared" si="2"/>
        <v/>
      </c>
      <c r="M17" s="13"/>
      <c r="N17" s="5" t="s">
        <v>4257</v>
      </c>
    </row>
    <row r="18" spans="1:14">
      <c r="A18" s="12" t="str">
        <f t="shared" si="0"/>
        <v/>
      </c>
      <c r="B18" s="13"/>
      <c r="C18" s="14"/>
      <c r="D18" s="14"/>
      <c r="E18" s="13"/>
      <c r="F18" s="13"/>
      <c r="G18" s="13"/>
      <c r="H18" s="15"/>
      <c r="I18" s="15"/>
      <c r="J18" s="15"/>
      <c r="K18" s="15">
        <f t="shared" si="1"/>
        <v>0</v>
      </c>
      <c r="L18" s="43" t="str">
        <f t="shared" si="2"/>
        <v/>
      </c>
      <c r="M18" s="13"/>
      <c r="N18" s="5" t="s">
        <v>4258</v>
      </c>
    </row>
    <row r="19" spans="1:14">
      <c r="A19" s="12" t="str">
        <f t="shared" si="0"/>
        <v/>
      </c>
      <c r="B19" s="13"/>
      <c r="C19" s="14"/>
      <c r="D19" s="14"/>
      <c r="E19" s="13"/>
      <c r="F19" s="13"/>
      <c r="G19" s="13"/>
      <c r="H19" s="15"/>
      <c r="I19" s="15"/>
      <c r="J19" s="15"/>
      <c r="K19" s="15">
        <f t="shared" si="1"/>
        <v>0</v>
      </c>
      <c r="L19" s="43" t="str">
        <f t="shared" si="2"/>
        <v/>
      </c>
      <c r="M19" s="13"/>
      <c r="N19" s="5" t="s">
        <v>4259</v>
      </c>
    </row>
    <row r="20" spans="1:14">
      <c r="A20" s="12" t="str">
        <f t="shared" si="0"/>
        <v/>
      </c>
      <c r="B20" s="13"/>
      <c r="C20" s="14"/>
      <c r="D20" s="14"/>
      <c r="E20" s="13"/>
      <c r="F20" s="13"/>
      <c r="G20" s="13"/>
      <c r="H20" s="15"/>
      <c r="I20" s="15"/>
      <c r="J20" s="15"/>
      <c r="K20" s="15">
        <f t="shared" si="1"/>
        <v>0</v>
      </c>
      <c r="L20" s="43" t="str">
        <f t="shared" si="2"/>
        <v/>
      </c>
      <c r="M20" s="13"/>
      <c r="N20" s="5" t="s">
        <v>4260</v>
      </c>
    </row>
    <row r="21" spans="1:14">
      <c r="A21" s="12" t="str">
        <f t="shared" si="0"/>
        <v/>
      </c>
      <c r="B21" s="13"/>
      <c r="C21" s="14"/>
      <c r="D21" s="14"/>
      <c r="E21" s="13"/>
      <c r="F21" s="13"/>
      <c r="G21" s="13"/>
      <c r="H21" s="15"/>
      <c r="I21" s="15"/>
      <c r="J21" s="15"/>
      <c r="K21" s="15">
        <f t="shared" si="1"/>
        <v>0</v>
      </c>
      <c r="L21" s="43" t="str">
        <f t="shared" si="2"/>
        <v/>
      </c>
      <c r="M21" s="13"/>
      <c r="N21" s="5" t="s">
        <v>4261</v>
      </c>
    </row>
    <row r="22" spans="1:14">
      <c r="A22" s="12" t="str">
        <f t="shared" si="0"/>
        <v/>
      </c>
      <c r="B22" s="13"/>
      <c r="C22" s="14"/>
      <c r="D22" s="14"/>
      <c r="E22" s="13"/>
      <c r="F22" s="13"/>
      <c r="G22" s="13"/>
      <c r="H22" s="15"/>
      <c r="I22" s="15"/>
      <c r="J22" s="15"/>
      <c r="K22" s="15">
        <f t="shared" si="1"/>
        <v>0</v>
      </c>
      <c r="L22" s="43" t="str">
        <f t="shared" si="2"/>
        <v/>
      </c>
      <c r="M22" s="13"/>
      <c r="N22" s="5" t="s">
        <v>4262</v>
      </c>
    </row>
    <row r="23" spans="1:14">
      <c r="A23" s="12" t="str">
        <f t="shared" si="0"/>
        <v/>
      </c>
      <c r="B23" s="13"/>
      <c r="C23" s="14"/>
      <c r="D23" s="14"/>
      <c r="E23" s="13"/>
      <c r="F23" s="13"/>
      <c r="G23" s="13"/>
      <c r="H23" s="15"/>
      <c r="I23" s="15"/>
      <c r="J23" s="15"/>
      <c r="K23" s="15">
        <f t="shared" si="1"/>
        <v>0</v>
      </c>
      <c r="L23" s="43" t="str">
        <f t="shared" si="2"/>
        <v/>
      </c>
      <c r="M23" s="13"/>
      <c r="N23" s="5" t="s">
        <v>4263</v>
      </c>
    </row>
    <row r="24" spans="1:14">
      <c r="A24" s="12" t="str">
        <f t="shared" si="0"/>
        <v/>
      </c>
      <c r="B24" s="13"/>
      <c r="C24" s="14"/>
      <c r="D24" s="14"/>
      <c r="E24" s="13"/>
      <c r="F24" s="13"/>
      <c r="G24" s="13"/>
      <c r="H24" s="15"/>
      <c r="I24" s="15"/>
      <c r="J24" s="15"/>
      <c r="K24" s="15">
        <f t="shared" si="1"/>
        <v>0</v>
      </c>
      <c r="L24" s="43" t="str">
        <f t="shared" si="2"/>
        <v/>
      </c>
      <c r="M24" s="13"/>
      <c r="N24" s="5" t="s">
        <v>4264</v>
      </c>
    </row>
    <row r="25" spans="1:14">
      <c r="A25" s="12" t="str">
        <f t="shared" si="0"/>
        <v/>
      </c>
      <c r="B25" s="13"/>
      <c r="C25" s="14"/>
      <c r="D25" s="14"/>
      <c r="E25" s="13"/>
      <c r="F25" s="13"/>
      <c r="G25" s="13"/>
      <c r="H25" s="15"/>
      <c r="I25" s="15"/>
      <c r="J25" s="15"/>
      <c r="K25" s="15">
        <f t="shared" si="1"/>
        <v>0</v>
      </c>
      <c r="L25" s="43" t="str">
        <f t="shared" si="2"/>
        <v/>
      </c>
      <c r="M25" s="13"/>
      <c r="N25" s="5" t="s">
        <v>4265</v>
      </c>
    </row>
    <row r="26" spans="1:14">
      <c r="A26" s="12" t="str">
        <f t="shared" si="0"/>
        <v/>
      </c>
      <c r="B26" s="13"/>
      <c r="C26" s="14"/>
      <c r="D26" s="14"/>
      <c r="E26" s="13"/>
      <c r="F26" s="13"/>
      <c r="G26" s="13"/>
      <c r="H26" s="15"/>
      <c r="I26" s="15"/>
      <c r="J26" s="15"/>
      <c r="K26" s="15">
        <f t="shared" si="1"/>
        <v>0</v>
      </c>
      <c r="L26" s="43" t="str">
        <f t="shared" si="2"/>
        <v/>
      </c>
      <c r="M26" s="13"/>
      <c r="N26" s="5" t="s">
        <v>4266</v>
      </c>
    </row>
    <row r="27" customHeight="1" spans="1:13">
      <c r="A27" s="24" t="s">
        <v>812</v>
      </c>
      <c r="B27" s="25"/>
      <c r="C27" s="26"/>
      <c r="D27" s="26"/>
      <c r="E27" s="26"/>
      <c r="F27" s="26"/>
      <c r="G27" s="26"/>
      <c r="H27" s="26"/>
      <c r="I27" s="32">
        <f>SUM(I7:I26)</f>
        <v>0</v>
      </c>
      <c r="J27" s="32">
        <f>SUM(J7:J26)</f>
        <v>0</v>
      </c>
      <c r="K27" s="32">
        <f t="shared" si="1"/>
        <v>0</v>
      </c>
      <c r="L27" s="43" t="str">
        <f t="shared" si="2"/>
        <v/>
      </c>
      <c r="M27" s="28"/>
    </row>
    <row r="28" customHeight="1" spans="1:14">
      <c r="A28" s="3" t="str">
        <f>基本信息输入表!$K$6&amp;"填表人："&amp;基本信息输入表!$M$76</f>
        <v>被评估单位填表人：阎丽红</v>
      </c>
      <c r="K28" s="3" t="str">
        <f>"评估人员："&amp;基本信息输入表!$Q$76</f>
        <v>评估人员：孙艳平</v>
      </c>
      <c r="N28" s="31" t="s">
        <v>439</v>
      </c>
    </row>
    <row r="29" customHeight="1" spans="1:1">
      <c r="A29" s="3" t="str">
        <f>"填表日期："&amp;YEAR(基本信息输入表!$O$76)&amp;"年"&amp;MONTH(基本信息输入表!$O$76)&amp;"月"&amp;DAY(基本信息输入表!$O$76)&amp;"日"</f>
        <v>填表日期：2020年4月25日</v>
      </c>
    </row>
  </sheetData>
  <mergeCells count="3">
    <mergeCell ref="A2:M2"/>
    <mergeCell ref="A3:M3"/>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5"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showGridLines="0" workbookViewId="0">
      <selection activeCell="AA34" sqref="AA34"/>
    </sheetView>
  </sheetViews>
  <sheetFormatPr defaultColWidth="9" defaultRowHeight="15.75" customHeight="1"/>
  <cols>
    <col min="1" max="1" width="6.75" style="3" customWidth="1"/>
    <col min="2" max="2" width="23.25" style="3" customWidth="1"/>
    <col min="3" max="3" width="9.875" style="3" customWidth="1"/>
    <col min="4" max="4" width="10.75" style="3" customWidth="1"/>
    <col min="5" max="5" width="11.5" style="3" customWidth="1"/>
    <col min="6" max="6" width="9.625" style="3" customWidth="1"/>
    <col min="7" max="7" width="9.875" style="3" customWidth="1"/>
    <col min="8" max="8" width="18.375" style="3" customWidth="1"/>
    <col min="9" max="16384" width="9" style="3"/>
  </cols>
  <sheetData>
    <row r="1" customHeight="1" spans="1:1">
      <c r="A1" s="2" t="s">
        <v>409</v>
      </c>
    </row>
    <row r="2" s="20" customFormat="1" ht="30" customHeight="1" spans="1:8">
      <c r="A2" s="4" t="s">
        <v>4267</v>
      </c>
      <c r="B2" s="4"/>
      <c r="C2" s="4"/>
      <c r="D2" s="4"/>
      <c r="E2" s="4"/>
      <c r="F2" s="4"/>
      <c r="G2" s="4"/>
      <c r="H2" s="4"/>
    </row>
    <row r="3" customHeight="1" spans="1:8">
      <c r="A3" s="5" t="str">
        <f>"评估基准日："&amp;TEXT(基本信息输入表!M7,"yyyy年mm月dd日")</f>
        <v>评估基准日：2020年03月31日</v>
      </c>
      <c r="B3" s="5"/>
      <c r="C3" s="5"/>
      <c r="D3" s="5"/>
      <c r="E3" s="5"/>
      <c r="F3" s="5"/>
      <c r="G3" s="5"/>
      <c r="H3" s="5"/>
    </row>
    <row r="4" ht="14.1" customHeight="1" spans="1:8">
      <c r="A4" s="5"/>
      <c r="B4" s="5"/>
      <c r="C4" s="5"/>
      <c r="D4" s="5"/>
      <c r="E4" s="5"/>
      <c r="F4" s="5"/>
      <c r="G4" s="5"/>
      <c r="H4" s="29" t="s">
        <v>4268</v>
      </c>
    </row>
    <row r="5" customHeight="1" spans="1:8">
      <c r="A5" s="3" t="str">
        <f>基本信息输入表!K6&amp;"："&amp;基本信息输入表!M6</f>
        <v>被评估单位：山西华润昌裕煤业有限公司</v>
      </c>
      <c r="H5" s="34" t="s">
        <v>587</v>
      </c>
    </row>
    <row r="6" s="52" customFormat="1" ht="12.75" spans="1:9">
      <c r="A6" s="53" t="s">
        <v>444</v>
      </c>
      <c r="B6" s="53" t="s">
        <v>4240</v>
      </c>
      <c r="C6" s="8" t="s">
        <v>2032</v>
      </c>
      <c r="D6" s="22" t="s">
        <v>414</v>
      </c>
      <c r="E6" s="53" t="s">
        <v>415</v>
      </c>
      <c r="F6" s="53" t="s">
        <v>416</v>
      </c>
      <c r="G6" s="53" t="s">
        <v>417</v>
      </c>
      <c r="H6" s="53" t="s">
        <v>577</v>
      </c>
      <c r="I6" s="23" t="s">
        <v>592</v>
      </c>
    </row>
    <row r="7" spans="1:9">
      <c r="A7" s="12" t="str">
        <f>IF(B7="","",ROW()-6)</f>
        <v/>
      </c>
      <c r="B7" s="13"/>
      <c r="C7" s="14"/>
      <c r="D7" s="15"/>
      <c r="E7" s="15"/>
      <c r="F7" s="15">
        <f>E7-D7</f>
        <v>0</v>
      </c>
      <c r="G7" s="43" t="str">
        <f>IF(D7=0,"",F7/D7*100)</f>
        <v/>
      </c>
      <c r="H7" s="13"/>
      <c r="I7" s="5" t="s">
        <v>4269</v>
      </c>
    </row>
    <row r="8" spans="1:9">
      <c r="A8" s="12" t="str">
        <f t="shared" ref="A8:A24" si="0">IF(B8="","",ROW()-6)</f>
        <v/>
      </c>
      <c r="B8" s="13"/>
      <c r="C8" s="14"/>
      <c r="D8" s="15"/>
      <c r="E8" s="15"/>
      <c r="F8" s="15">
        <f t="shared" ref="F8:F27" si="1">E8-D8</f>
        <v>0</v>
      </c>
      <c r="G8" s="32" t="str">
        <f t="shared" ref="G8:G27" si="2">IF(D8=0,"",F8/D8*100)</f>
        <v/>
      </c>
      <c r="H8" s="13"/>
      <c r="I8" s="5" t="s">
        <v>4270</v>
      </c>
    </row>
    <row r="9" spans="1:9">
      <c r="A9" s="12" t="str">
        <f t="shared" si="0"/>
        <v/>
      </c>
      <c r="B9" s="13"/>
      <c r="C9" s="14"/>
      <c r="D9" s="15"/>
      <c r="E9" s="15"/>
      <c r="F9" s="15">
        <f t="shared" si="1"/>
        <v>0</v>
      </c>
      <c r="G9" s="32" t="str">
        <f t="shared" si="2"/>
        <v/>
      </c>
      <c r="H9" s="13"/>
      <c r="I9" s="5" t="s">
        <v>4271</v>
      </c>
    </row>
    <row r="10" spans="1:9">
      <c r="A10" s="12" t="str">
        <f t="shared" si="0"/>
        <v/>
      </c>
      <c r="B10" s="13"/>
      <c r="C10" s="14"/>
      <c r="D10" s="15"/>
      <c r="E10" s="15"/>
      <c r="F10" s="15">
        <f t="shared" si="1"/>
        <v>0</v>
      </c>
      <c r="G10" s="32" t="str">
        <f t="shared" si="2"/>
        <v/>
      </c>
      <c r="H10" s="13"/>
      <c r="I10" s="5" t="s">
        <v>4272</v>
      </c>
    </row>
    <row r="11" spans="1:9">
      <c r="A11" s="12" t="str">
        <f t="shared" si="0"/>
        <v/>
      </c>
      <c r="B11" s="13"/>
      <c r="C11" s="14"/>
      <c r="D11" s="15"/>
      <c r="E11" s="15"/>
      <c r="F11" s="15">
        <f t="shared" si="1"/>
        <v>0</v>
      </c>
      <c r="G11" s="32" t="str">
        <f t="shared" si="2"/>
        <v/>
      </c>
      <c r="H11" s="13"/>
      <c r="I11" s="5" t="s">
        <v>4273</v>
      </c>
    </row>
    <row r="12" spans="1:9">
      <c r="A12" s="12" t="str">
        <f t="shared" si="0"/>
        <v/>
      </c>
      <c r="B12" s="13"/>
      <c r="C12" s="14"/>
      <c r="D12" s="15"/>
      <c r="E12" s="15"/>
      <c r="F12" s="15">
        <f t="shared" si="1"/>
        <v>0</v>
      </c>
      <c r="G12" s="32" t="str">
        <f t="shared" si="2"/>
        <v/>
      </c>
      <c r="H12" s="13"/>
      <c r="I12" s="5" t="s">
        <v>4274</v>
      </c>
    </row>
    <row r="13" spans="1:9">
      <c r="A13" s="12" t="str">
        <f t="shared" si="0"/>
        <v/>
      </c>
      <c r="B13" s="13"/>
      <c r="C13" s="14"/>
      <c r="D13" s="15"/>
      <c r="E13" s="15"/>
      <c r="F13" s="15">
        <f t="shared" si="1"/>
        <v>0</v>
      </c>
      <c r="G13" s="32" t="str">
        <f t="shared" si="2"/>
        <v/>
      </c>
      <c r="H13" s="13"/>
      <c r="I13" s="5" t="s">
        <v>4275</v>
      </c>
    </row>
    <row r="14" spans="1:9">
      <c r="A14" s="12" t="str">
        <f t="shared" si="0"/>
        <v/>
      </c>
      <c r="B14" s="13"/>
      <c r="C14" s="14"/>
      <c r="D14" s="15"/>
      <c r="E14" s="15"/>
      <c r="F14" s="15">
        <f t="shared" si="1"/>
        <v>0</v>
      </c>
      <c r="G14" s="32" t="str">
        <f t="shared" si="2"/>
        <v/>
      </c>
      <c r="H14" s="13"/>
      <c r="I14" s="5" t="s">
        <v>4276</v>
      </c>
    </row>
    <row r="15" spans="1:9">
      <c r="A15" s="12" t="str">
        <f t="shared" si="0"/>
        <v/>
      </c>
      <c r="B15" s="13"/>
      <c r="C15" s="14"/>
      <c r="D15" s="15"/>
      <c r="E15" s="15"/>
      <c r="F15" s="15">
        <f t="shared" si="1"/>
        <v>0</v>
      </c>
      <c r="G15" s="32" t="str">
        <f t="shared" si="2"/>
        <v/>
      </c>
      <c r="H15" s="13"/>
      <c r="I15" s="5" t="s">
        <v>4277</v>
      </c>
    </row>
    <row r="16" spans="1:9">
      <c r="A16" s="12" t="str">
        <f t="shared" si="0"/>
        <v/>
      </c>
      <c r="B16" s="13"/>
      <c r="C16" s="14"/>
      <c r="D16" s="15"/>
      <c r="E16" s="15"/>
      <c r="F16" s="15">
        <f t="shared" si="1"/>
        <v>0</v>
      </c>
      <c r="G16" s="32" t="str">
        <f t="shared" si="2"/>
        <v/>
      </c>
      <c r="H16" s="13"/>
      <c r="I16" s="5" t="s">
        <v>4278</v>
      </c>
    </row>
    <row r="17" spans="1:9">
      <c r="A17" s="12" t="str">
        <f t="shared" si="0"/>
        <v/>
      </c>
      <c r="B17" s="13"/>
      <c r="C17" s="14"/>
      <c r="D17" s="15"/>
      <c r="E17" s="15"/>
      <c r="F17" s="15">
        <f t="shared" si="1"/>
        <v>0</v>
      </c>
      <c r="G17" s="32" t="str">
        <f t="shared" si="2"/>
        <v/>
      </c>
      <c r="H17" s="13"/>
      <c r="I17" s="5" t="s">
        <v>4279</v>
      </c>
    </row>
    <row r="18" spans="1:9">
      <c r="A18" s="12" t="str">
        <f t="shared" si="0"/>
        <v/>
      </c>
      <c r="B18" s="13"/>
      <c r="C18" s="14"/>
      <c r="D18" s="15"/>
      <c r="E18" s="15"/>
      <c r="F18" s="15">
        <f t="shared" si="1"/>
        <v>0</v>
      </c>
      <c r="G18" s="32" t="str">
        <f t="shared" si="2"/>
        <v/>
      </c>
      <c r="H18" s="13"/>
      <c r="I18" s="5" t="s">
        <v>4280</v>
      </c>
    </row>
    <row r="19" spans="1:9">
      <c r="A19" s="12" t="str">
        <f t="shared" si="0"/>
        <v/>
      </c>
      <c r="B19" s="13"/>
      <c r="C19" s="14"/>
      <c r="D19" s="15"/>
      <c r="E19" s="15"/>
      <c r="F19" s="15">
        <f t="shared" si="1"/>
        <v>0</v>
      </c>
      <c r="G19" s="32" t="str">
        <f t="shared" si="2"/>
        <v/>
      </c>
      <c r="H19" s="13"/>
      <c r="I19" s="5" t="s">
        <v>4281</v>
      </c>
    </row>
    <row r="20" spans="1:9">
      <c r="A20" s="12" t="str">
        <f t="shared" si="0"/>
        <v/>
      </c>
      <c r="B20" s="13"/>
      <c r="C20" s="14"/>
      <c r="D20" s="15"/>
      <c r="E20" s="15"/>
      <c r="F20" s="15">
        <f t="shared" si="1"/>
        <v>0</v>
      </c>
      <c r="G20" s="32" t="str">
        <f t="shared" si="2"/>
        <v/>
      </c>
      <c r="H20" s="13"/>
      <c r="I20" s="5" t="s">
        <v>4282</v>
      </c>
    </row>
    <row r="21" spans="1:9">
      <c r="A21" s="12" t="str">
        <f t="shared" si="0"/>
        <v/>
      </c>
      <c r="B21" s="13"/>
      <c r="C21" s="14"/>
      <c r="D21" s="15"/>
      <c r="E21" s="15"/>
      <c r="F21" s="15">
        <f t="shared" si="1"/>
        <v>0</v>
      </c>
      <c r="G21" s="32" t="str">
        <f t="shared" si="2"/>
        <v/>
      </c>
      <c r="H21" s="13"/>
      <c r="I21" s="5" t="s">
        <v>4283</v>
      </c>
    </row>
    <row r="22" spans="1:9">
      <c r="A22" s="12" t="str">
        <f t="shared" si="0"/>
        <v/>
      </c>
      <c r="B22" s="13"/>
      <c r="C22" s="14"/>
      <c r="D22" s="15"/>
      <c r="E22" s="15"/>
      <c r="F22" s="15">
        <f t="shared" si="1"/>
        <v>0</v>
      </c>
      <c r="G22" s="32" t="str">
        <f t="shared" si="2"/>
        <v/>
      </c>
      <c r="H22" s="13"/>
      <c r="I22" s="5" t="s">
        <v>4284</v>
      </c>
    </row>
    <row r="23" spans="1:9">
      <c r="A23" s="12" t="str">
        <f t="shared" si="0"/>
        <v/>
      </c>
      <c r="B23" s="13"/>
      <c r="C23" s="14"/>
      <c r="D23" s="15"/>
      <c r="E23" s="15"/>
      <c r="F23" s="15">
        <f t="shared" si="1"/>
        <v>0</v>
      </c>
      <c r="G23" s="32" t="str">
        <f t="shared" si="2"/>
        <v/>
      </c>
      <c r="H23" s="13"/>
      <c r="I23" s="5" t="s">
        <v>4285</v>
      </c>
    </row>
    <row r="24" spans="1:9">
      <c r="A24" s="12" t="str">
        <f t="shared" si="0"/>
        <v/>
      </c>
      <c r="B24" s="13"/>
      <c r="C24" s="14"/>
      <c r="D24" s="15"/>
      <c r="E24" s="15"/>
      <c r="F24" s="15">
        <f t="shared" si="1"/>
        <v>0</v>
      </c>
      <c r="G24" s="32" t="str">
        <f t="shared" si="2"/>
        <v/>
      </c>
      <c r="H24" s="13"/>
      <c r="I24" s="5" t="s">
        <v>4286</v>
      </c>
    </row>
    <row r="25" spans="1:8">
      <c r="A25" s="12" t="s">
        <v>4287</v>
      </c>
      <c r="B25" s="13"/>
      <c r="C25" s="14"/>
      <c r="D25" s="15">
        <f>SUM(D7:D24)</f>
        <v>0</v>
      </c>
      <c r="E25" s="15">
        <f>SUM(E7:E24)</f>
        <v>0</v>
      </c>
      <c r="F25" s="15">
        <f t="shared" si="1"/>
        <v>0</v>
      </c>
      <c r="G25" s="32" t="str">
        <f t="shared" si="2"/>
        <v/>
      </c>
      <c r="H25" s="13"/>
    </row>
    <row r="26" spans="1:8">
      <c r="A26" s="12" t="s">
        <v>4288</v>
      </c>
      <c r="B26" s="13"/>
      <c r="C26" s="14"/>
      <c r="D26" s="15"/>
      <c r="E26" s="15"/>
      <c r="F26" s="15">
        <f t="shared" si="1"/>
        <v>0</v>
      </c>
      <c r="G26" s="32" t="str">
        <f t="shared" si="2"/>
        <v/>
      </c>
      <c r="H26" s="13"/>
    </row>
    <row r="27" customHeight="1" spans="1:8">
      <c r="A27" s="24" t="s">
        <v>4289</v>
      </c>
      <c r="B27" s="25"/>
      <c r="C27" s="26"/>
      <c r="D27" s="32">
        <f>D25-D26</f>
        <v>0</v>
      </c>
      <c r="E27" s="32">
        <f>E25-E26</f>
        <v>0</v>
      </c>
      <c r="F27" s="32">
        <f t="shared" si="1"/>
        <v>0</v>
      </c>
      <c r="G27" s="32" t="str">
        <f t="shared" si="2"/>
        <v/>
      </c>
      <c r="H27" s="28"/>
    </row>
    <row r="28" customHeight="1" spans="1:9">
      <c r="A28" s="3" t="str">
        <f>基本信息输入表!$K$6&amp;"填表人："&amp;基本信息输入表!$M$77</f>
        <v>被评估单位填表人：阎丽红</v>
      </c>
      <c r="F28" s="3" t="str">
        <f>"评估人员："&amp;基本信息输入表!$Q$77</f>
        <v>评估人员：孙艳平</v>
      </c>
      <c r="I28" s="31" t="s">
        <v>439</v>
      </c>
    </row>
    <row r="29" customHeight="1" spans="1:1">
      <c r="A29" s="3" t="str">
        <f>"填表日期："&amp;YEAR(基本信息输入表!$O$77)&amp;"年"&amp;MONTH(基本信息输入表!$O$77)&amp;"月"&amp;DAY(基本信息输入表!$O$77)&amp;"日"</f>
        <v>填表日期：2020年4月25日</v>
      </c>
    </row>
  </sheetData>
  <mergeCells count="5">
    <mergeCell ref="A2:H2"/>
    <mergeCell ref="A3:H3"/>
    <mergeCell ref="A25:B25"/>
    <mergeCell ref="A26:B26"/>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showGridLines="0" workbookViewId="0">
      <selection activeCell="AA34" sqref="AA34"/>
    </sheetView>
  </sheetViews>
  <sheetFormatPr defaultColWidth="9" defaultRowHeight="15.75" customHeight="1"/>
  <cols>
    <col min="1" max="1" width="5.125" style="3" customWidth="1"/>
    <col min="2" max="2" width="21" style="3" customWidth="1"/>
    <col min="3" max="3" width="7.75" style="3" customWidth="1"/>
    <col min="4" max="4" width="11.25" style="3" customWidth="1"/>
    <col min="5" max="5" width="13.125" style="3" customWidth="1"/>
    <col min="6" max="6" width="11.125" style="3" customWidth="1"/>
    <col min="7" max="8" width="15.625" style="3" customWidth="1"/>
    <col min="9" max="9" width="5.875" style="3" customWidth="1"/>
    <col min="10" max="10" width="8.125" style="3" customWidth="1"/>
    <col min="11" max="11" width="10" style="3" customWidth="1"/>
    <col min="12" max="16384" width="9" style="3"/>
  </cols>
  <sheetData>
    <row r="1" customHeight="1" spans="1:1">
      <c r="A1" s="2" t="s">
        <v>409</v>
      </c>
    </row>
    <row r="2" s="20" customFormat="1" ht="30" customHeight="1" spans="1:11">
      <c r="A2" s="4" t="s">
        <v>4290</v>
      </c>
      <c r="B2" s="4"/>
      <c r="C2" s="4"/>
      <c r="D2" s="4"/>
      <c r="E2" s="4"/>
      <c r="F2" s="4"/>
      <c r="G2" s="4"/>
      <c r="H2" s="4"/>
      <c r="I2" s="4"/>
      <c r="J2" s="4"/>
      <c r="K2" s="4"/>
    </row>
    <row r="3" customHeight="1" spans="1:11">
      <c r="A3" s="5" t="str">
        <f>"评估基准日："&amp;TEXT(基本信息输入表!M7,"yyyy年mm月dd日")</f>
        <v>评估基准日：2020年03月31日</v>
      </c>
      <c r="B3" s="5"/>
      <c r="C3" s="5"/>
      <c r="D3" s="5"/>
      <c r="E3" s="5"/>
      <c r="F3" s="5"/>
      <c r="G3" s="5"/>
      <c r="H3" s="5"/>
      <c r="I3" s="5"/>
      <c r="J3" s="5"/>
      <c r="K3" s="5"/>
    </row>
    <row r="4" ht="14.1" customHeight="1" spans="1:11">
      <c r="A4" s="5"/>
      <c r="B4" s="5"/>
      <c r="C4" s="5"/>
      <c r="D4" s="5"/>
      <c r="E4" s="5"/>
      <c r="F4" s="5"/>
      <c r="G4" s="5"/>
      <c r="H4" s="5"/>
      <c r="I4" s="5"/>
      <c r="J4" s="5"/>
      <c r="K4" s="29" t="s">
        <v>4291</v>
      </c>
    </row>
    <row r="5" customHeight="1" spans="1:11">
      <c r="A5" s="3" t="str">
        <f>基本信息输入表!K6&amp;"："&amp;基本信息输入表!M6</f>
        <v>被评估单位：山西华润昌裕煤业有限公司</v>
      </c>
      <c r="K5" s="34" t="s">
        <v>587</v>
      </c>
    </row>
    <row r="6" s="52" customFormat="1" ht="12.75" spans="1:12">
      <c r="A6" s="53" t="s">
        <v>444</v>
      </c>
      <c r="B6" s="53" t="s">
        <v>4292</v>
      </c>
      <c r="C6" s="53" t="s">
        <v>4133</v>
      </c>
      <c r="D6" s="53" t="s">
        <v>4293</v>
      </c>
      <c r="E6" s="54" t="s">
        <v>4294</v>
      </c>
      <c r="F6" s="54" t="s">
        <v>4295</v>
      </c>
      <c r="G6" s="22" t="s">
        <v>414</v>
      </c>
      <c r="H6" s="53" t="s">
        <v>415</v>
      </c>
      <c r="I6" s="53" t="s">
        <v>416</v>
      </c>
      <c r="J6" s="43" t="s">
        <v>417</v>
      </c>
      <c r="K6" s="53" t="s">
        <v>577</v>
      </c>
      <c r="L6" s="23" t="s">
        <v>592</v>
      </c>
    </row>
    <row r="7" spans="1:12">
      <c r="A7" s="12" t="str">
        <f>IF(B7="","",ROW()-6)</f>
        <v/>
      </c>
      <c r="B7" s="13"/>
      <c r="C7" s="14"/>
      <c r="D7" s="15"/>
      <c r="E7" s="33"/>
      <c r="F7" s="33"/>
      <c r="G7" s="15"/>
      <c r="H7" s="15"/>
      <c r="I7" s="15">
        <f t="shared" ref="I7:I27" si="0">H7-G7</f>
        <v>0</v>
      </c>
      <c r="J7" s="32" t="str">
        <f>IF(G7=0,"",I7/G7*100)</f>
        <v/>
      </c>
      <c r="K7" s="13"/>
      <c r="L7" s="5" t="s">
        <v>4296</v>
      </c>
    </row>
    <row r="8" spans="1:12">
      <c r="A8" s="12" t="str">
        <f t="shared" ref="A8:A26" si="1">IF(B8="","",ROW()-6)</f>
        <v/>
      </c>
      <c r="B8" s="13"/>
      <c r="C8" s="14"/>
      <c r="D8" s="15"/>
      <c r="E8" s="33"/>
      <c r="F8" s="33"/>
      <c r="G8" s="15"/>
      <c r="H8" s="15"/>
      <c r="I8" s="15">
        <f t="shared" si="0"/>
        <v>0</v>
      </c>
      <c r="J8" s="32" t="str">
        <f t="shared" ref="J8:J27" si="2">IF(G8=0,"",I8/G8*100)</f>
        <v/>
      </c>
      <c r="K8" s="13"/>
      <c r="L8" s="5" t="s">
        <v>4297</v>
      </c>
    </row>
    <row r="9" spans="1:12">
      <c r="A9" s="12" t="str">
        <f t="shared" si="1"/>
        <v/>
      </c>
      <c r="B9" s="13"/>
      <c r="C9" s="14"/>
      <c r="D9" s="15"/>
      <c r="E9" s="33"/>
      <c r="F9" s="33"/>
      <c r="G9" s="15"/>
      <c r="H9" s="15"/>
      <c r="I9" s="15">
        <f t="shared" si="0"/>
        <v>0</v>
      </c>
      <c r="J9" s="32" t="str">
        <f t="shared" si="2"/>
        <v/>
      </c>
      <c r="K9" s="13"/>
      <c r="L9" s="5" t="s">
        <v>4298</v>
      </c>
    </row>
    <row r="10" spans="1:12">
      <c r="A10" s="12" t="str">
        <f t="shared" si="1"/>
        <v/>
      </c>
      <c r="B10" s="13"/>
      <c r="C10" s="14"/>
      <c r="D10" s="15"/>
      <c r="E10" s="33"/>
      <c r="F10" s="33"/>
      <c r="G10" s="15"/>
      <c r="H10" s="15"/>
      <c r="I10" s="15">
        <f t="shared" si="0"/>
        <v>0</v>
      </c>
      <c r="J10" s="32" t="str">
        <f t="shared" si="2"/>
        <v/>
      </c>
      <c r="K10" s="13"/>
      <c r="L10" s="5" t="s">
        <v>4299</v>
      </c>
    </row>
    <row r="11" spans="1:12">
      <c r="A11" s="12" t="str">
        <f t="shared" si="1"/>
        <v/>
      </c>
      <c r="B11" s="13"/>
      <c r="C11" s="14"/>
      <c r="D11" s="15"/>
      <c r="E11" s="33"/>
      <c r="F11" s="33"/>
      <c r="G11" s="15"/>
      <c r="H11" s="15"/>
      <c r="I11" s="15">
        <f t="shared" si="0"/>
        <v>0</v>
      </c>
      <c r="J11" s="32" t="str">
        <f t="shared" si="2"/>
        <v/>
      </c>
      <c r="K11" s="13"/>
      <c r="L11" s="5" t="s">
        <v>4300</v>
      </c>
    </row>
    <row r="12" spans="1:12">
      <c r="A12" s="12" t="str">
        <f t="shared" si="1"/>
        <v/>
      </c>
      <c r="B12" s="13"/>
      <c r="C12" s="14"/>
      <c r="D12" s="15"/>
      <c r="E12" s="33"/>
      <c r="F12" s="33"/>
      <c r="G12" s="15"/>
      <c r="H12" s="15"/>
      <c r="I12" s="15">
        <f t="shared" si="0"/>
        <v>0</v>
      </c>
      <c r="J12" s="32" t="str">
        <f t="shared" si="2"/>
        <v/>
      </c>
      <c r="K12" s="13"/>
      <c r="L12" s="5" t="s">
        <v>4301</v>
      </c>
    </row>
    <row r="13" spans="1:12">
      <c r="A13" s="12" t="str">
        <f t="shared" si="1"/>
        <v/>
      </c>
      <c r="B13" s="13"/>
      <c r="C13" s="14"/>
      <c r="D13" s="15"/>
      <c r="E13" s="33"/>
      <c r="F13" s="33"/>
      <c r="G13" s="15"/>
      <c r="H13" s="15"/>
      <c r="I13" s="15">
        <f t="shared" si="0"/>
        <v>0</v>
      </c>
      <c r="J13" s="32" t="str">
        <f t="shared" si="2"/>
        <v/>
      </c>
      <c r="K13" s="13"/>
      <c r="L13" s="5" t="s">
        <v>4302</v>
      </c>
    </row>
    <row r="14" spans="1:12">
      <c r="A14" s="12" t="str">
        <f t="shared" si="1"/>
        <v/>
      </c>
      <c r="B14" s="13"/>
      <c r="C14" s="14"/>
      <c r="D14" s="15"/>
      <c r="E14" s="33"/>
      <c r="F14" s="33"/>
      <c r="G14" s="15"/>
      <c r="H14" s="15"/>
      <c r="I14" s="15">
        <f t="shared" si="0"/>
        <v>0</v>
      </c>
      <c r="J14" s="32" t="str">
        <f t="shared" si="2"/>
        <v/>
      </c>
      <c r="K14" s="13"/>
      <c r="L14" s="5" t="s">
        <v>4303</v>
      </c>
    </row>
    <row r="15" spans="1:12">
      <c r="A15" s="12" t="str">
        <f t="shared" si="1"/>
        <v/>
      </c>
      <c r="B15" s="13"/>
      <c r="C15" s="14"/>
      <c r="D15" s="15"/>
      <c r="E15" s="33"/>
      <c r="F15" s="33"/>
      <c r="G15" s="15"/>
      <c r="H15" s="15"/>
      <c r="I15" s="15">
        <f t="shared" si="0"/>
        <v>0</v>
      </c>
      <c r="J15" s="32" t="str">
        <f t="shared" si="2"/>
        <v/>
      </c>
      <c r="K15" s="13"/>
      <c r="L15" s="5" t="s">
        <v>4304</v>
      </c>
    </row>
    <row r="16" spans="1:12">
      <c r="A16" s="12" t="str">
        <f t="shared" si="1"/>
        <v/>
      </c>
      <c r="B16" s="13"/>
      <c r="C16" s="14"/>
      <c r="D16" s="15"/>
      <c r="E16" s="33"/>
      <c r="F16" s="33"/>
      <c r="G16" s="15"/>
      <c r="H16" s="15"/>
      <c r="I16" s="15">
        <f t="shared" si="0"/>
        <v>0</v>
      </c>
      <c r="J16" s="32" t="str">
        <f t="shared" si="2"/>
        <v/>
      </c>
      <c r="K16" s="13"/>
      <c r="L16" s="5" t="s">
        <v>4305</v>
      </c>
    </row>
    <row r="17" spans="1:12">
      <c r="A17" s="12" t="str">
        <f t="shared" si="1"/>
        <v/>
      </c>
      <c r="B17" s="13"/>
      <c r="C17" s="14"/>
      <c r="D17" s="15"/>
      <c r="E17" s="33"/>
      <c r="F17" s="33"/>
      <c r="G17" s="15"/>
      <c r="H17" s="15"/>
      <c r="I17" s="15">
        <f t="shared" si="0"/>
        <v>0</v>
      </c>
      <c r="J17" s="32" t="str">
        <f t="shared" si="2"/>
        <v/>
      </c>
      <c r="K17" s="13"/>
      <c r="L17" s="5" t="s">
        <v>4306</v>
      </c>
    </row>
    <row r="18" spans="1:12">
      <c r="A18" s="12" t="str">
        <f t="shared" si="1"/>
        <v/>
      </c>
      <c r="B18" s="13"/>
      <c r="C18" s="14"/>
      <c r="D18" s="15"/>
      <c r="E18" s="33"/>
      <c r="F18" s="33"/>
      <c r="G18" s="15"/>
      <c r="H18" s="15"/>
      <c r="I18" s="15">
        <f t="shared" si="0"/>
        <v>0</v>
      </c>
      <c r="J18" s="32" t="str">
        <f t="shared" si="2"/>
        <v/>
      </c>
      <c r="K18" s="13"/>
      <c r="L18" s="5" t="s">
        <v>4307</v>
      </c>
    </row>
    <row r="19" spans="1:12">
      <c r="A19" s="12" t="str">
        <f t="shared" si="1"/>
        <v/>
      </c>
      <c r="B19" s="13"/>
      <c r="C19" s="14"/>
      <c r="D19" s="15"/>
      <c r="E19" s="33"/>
      <c r="F19" s="33"/>
      <c r="G19" s="15"/>
      <c r="H19" s="15"/>
      <c r="I19" s="15">
        <f t="shared" si="0"/>
        <v>0</v>
      </c>
      <c r="J19" s="32" t="str">
        <f t="shared" si="2"/>
        <v/>
      </c>
      <c r="K19" s="13"/>
      <c r="L19" s="5" t="s">
        <v>4308</v>
      </c>
    </row>
    <row r="20" spans="1:12">
      <c r="A20" s="12" t="str">
        <f t="shared" si="1"/>
        <v/>
      </c>
      <c r="B20" s="13"/>
      <c r="C20" s="14"/>
      <c r="D20" s="15"/>
      <c r="E20" s="33"/>
      <c r="F20" s="33"/>
      <c r="G20" s="15"/>
      <c r="H20" s="15"/>
      <c r="I20" s="15">
        <f t="shared" si="0"/>
        <v>0</v>
      </c>
      <c r="J20" s="32" t="str">
        <f t="shared" si="2"/>
        <v/>
      </c>
      <c r="K20" s="13"/>
      <c r="L20" s="5" t="s">
        <v>4309</v>
      </c>
    </row>
    <row r="21" spans="1:12">
      <c r="A21" s="12" t="str">
        <f t="shared" si="1"/>
        <v/>
      </c>
      <c r="B21" s="13"/>
      <c r="C21" s="14"/>
      <c r="D21" s="15"/>
      <c r="E21" s="33"/>
      <c r="F21" s="33"/>
      <c r="G21" s="15"/>
      <c r="H21" s="15"/>
      <c r="I21" s="15">
        <f t="shared" si="0"/>
        <v>0</v>
      </c>
      <c r="J21" s="32" t="str">
        <f t="shared" si="2"/>
        <v/>
      </c>
      <c r="K21" s="13"/>
      <c r="L21" s="5" t="s">
        <v>4310</v>
      </c>
    </row>
    <row r="22" spans="1:12">
      <c r="A22" s="12" t="str">
        <f t="shared" si="1"/>
        <v/>
      </c>
      <c r="B22" s="13"/>
      <c r="C22" s="14"/>
      <c r="D22" s="15"/>
      <c r="E22" s="33"/>
      <c r="F22" s="33"/>
      <c r="G22" s="15"/>
      <c r="H22" s="15"/>
      <c r="I22" s="15">
        <f t="shared" si="0"/>
        <v>0</v>
      </c>
      <c r="J22" s="32" t="str">
        <f t="shared" si="2"/>
        <v/>
      </c>
      <c r="K22" s="13"/>
      <c r="L22" s="5" t="s">
        <v>4311</v>
      </c>
    </row>
    <row r="23" spans="1:12">
      <c r="A23" s="12" t="str">
        <f t="shared" si="1"/>
        <v/>
      </c>
      <c r="B23" s="13"/>
      <c r="C23" s="14"/>
      <c r="D23" s="15"/>
      <c r="E23" s="33"/>
      <c r="F23" s="33"/>
      <c r="G23" s="15"/>
      <c r="H23" s="15"/>
      <c r="I23" s="15">
        <f t="shared" si="0"/>
        <v>0</v>
      </c>
      <c r="J23" s="32" t="str">
        <f t="shared" si="2"/>
        <v/>
      </c>
      <c r="K23" s="13"/>
      <c r="L23" s="5" t="s">
        <v>4312</v>
      </c>
    </row>
    <row r="24" spans="1:12">
      <c r="A24" s="12" t="str">
        <f t="shared" si="1"/>
        <v/>
      </c>
      <c r="B24" s="13"/>
      <c r="C24" s="14"/>
      <c r="D24" s="15"/>
      <c r="E24" s="33"/>
      <c r="F24" s="33"/>
      <c r="G24" s="15"/>
      <c r="H24" s="15"/>
      <c r="I24" s="15">
        <f t="shared" si="0"/>
        <v>0</v>
      </c>
      <c r="J24" s="32" t="str">
        <f t="shared" si="2"/>
        <v/>
      </c>
      <c r="K24" s="13"/>
      <c r="L24" s="5" t="s">
        <v>4313</v>
      </c>
    </row>
    <row r="25" spans="1:12">
      <c r="A25" s="12" t="str">
        <f t="shared" si="1"/>
        <v/>
      </c>
      <c r="B25" s="13"/>
      <c r="C25" s="14"/>
      <c r="D25" s="15"/>
      <c r="E25" s="33"/>
      <c r="F25" s="33"/>
      <c r="G25" s="15"/>
      <c r="H25" s="15"/>
      <c r="I25" s="15">
        <f t="shared" si="0"/>
        <v>0</v>
      </c>
      <c r="J25" s="32" t="str">
        <f t="shared" si="2"/>
        <v/>
      </c>
      <c r="K25" s="13"/>
      <c r="L25" s="5" t="s">
        <v>4314</v>
      </c>
    </row>
    <row r="26" spans="1:12">
      <c r="A26" s="12" t="str">
        <f t="shared" si="1"/>
        <v/>
      </c>
      <c r="B26" s="13"/>
      <c r="C26" s="14"/>
      <c r="D26" s="15"/>
      <c r="E26" s="33"/>
      <c r="F26" s="33"/>
      <c r="G26" s="15"/>
      <c r="H26" s="15"/>
      <c r="I26" s="15">
        <f t="shared" si="0"/>
        <v>0</v>
      </c>
      <c r="J26" s="32" t="str">
        <f t="shared" si="2"/>
        <v/>
      </c>
      <c r="K26" s="13"/>
      <c r="L26" s="5" t="s">
        <v>4315</v>
      </c>
    </row>
    <row r="27" customHeight="1" spans="1:11">
      <c r="A27" s="24" t="s">
        <v>4316</v>
      </c>
      <c r="B27" s="25"/>
      <c r="C27" s="26"/>
      <c r="D27" s="32"/>
      <c r="E27" s="26"/>
      <c r="F27" s="26"/>
      <c r="G27" s="32">
        <f>SUM(G7:G26)</f>
        <v>0</v>
      </c>
      <c r="H27" s="32">
        <f>SUM(H7:H26)</f>
        <v>0</v>
      </c>
      <c r="I27" s="32">
        <f t="shared" si="0"/>
        <v>0</v>
      </c>
      <c r="J27" s="32" t="str">
        <f t="shared" si="2"/>
        <v/>
      </c>
      <c r="K27" s="28"/>
    </row>
    <row r="28" customHeight="1" spans="1:12">
      <c r="A28" s="3" t="str">
        <f>基本信息输入表!$K$6&amp;"填表人："&amp;基本信息输入表!$M$78</f>
        <v>被评估单位填表人：阎丽红</v>
      </c>
      <c r="I28" s="3" t="str">
        <f>"评估人员："&amp;基本信息输入表!$Q$78</f>
        <v>评估人员：孙艳平</v>
      </c>
      <c r="L28" s="31" t="s">
        <v>439</v>
      </c>
    </row>
    <row r="29" customHeight="1" spans="1:1">
      <c r="A29" s="3" t="str">
        <f>"填表日期："&amp;YEAR(基本信息输入表!$O$78)&amp;"年"&amp;MONTH(基本信息输入表!$O$78)&amp;"月"&amp;DAY(基本信息输入表!$O$78)&amp;"日"</f>
        <v>填表日期：2020年4月25日</v>
      </c>
    </row>
  </sheetData>
  <mergeCells count="3">
    <mergeCell ref="A2:K2"/>
    <mergeCell ref="A3:K3"/>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3"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9"/>
  <sheetViews>
    <sheetView showGridLines="0" workbookViewId="0">
      <selection activeCell="B20" sqref="B20"/>
    </sheetView>
  </sheetViews>
  <sheetFormatPr defaultColWidth="9" defaultRowHeight="15.75" customHeight="1" outlineLevelCol="6"/>
  <cols>
    <col min="1" max="1" width="8.25" style="3" customWidth="1"/>
    <col min="2" max="2" width="26.5" style="3" customWidth="1"/>
    <col min="3" max="5" width="15.125" style="3" customWidth="1"/>
    <col min="6" max="6" width="16.75" style="3" customWidth="1"/>
    <col min="7" max="7" width="8.75" style="3" customWidth="1"/>
    <col min="8" max="16384" width="9" style="3"/>
  </cols>
  <sheetData>
    <row r="1" customHeight="1" spans="1:1">
      <c r="A1" s="2" t="s">
        <v>409</v>
      </c>
    </row>
    <row r="2" s="20" customFormat="1" ht="30" customHeight="1" spans="1:6">
      <c r="A2" s="4" t="s">
        <v>4317</v>
      </c>
      <c r="B2" s="21"/>
      <c r="C2" s="21"/>
      <c r="D2" s="21"/>
      <c r="E2" s="21"/>
      <c r="F2" s="21"/>
    </row>
    <row r="3" customHeight="1" spans="1:6">
      <c r="A3" s="5" t="str">
        <f>"评估基准日："&amp;TEXT(基本信息输入表!M7,"yyyy年mm月dd日")</f>
        <v>评估基准日：2020年03月31日</v>
      </c>
      <c r="B3" s="5"/>
      <c r="C3" s="5"/>
      <c r="D3" s="5"/>
      <c r="E3" s="5"/>
      <c r="F3" s="5"/>
    </row>
    <row r="4" ht="14.1" customHeight="1" spans="1:6">
      <c r="A4" s="5"/>
      <c r="B4" s="5"/>
      <c r="C4" s="5"/>
      <c r="D4" s="5"/>
      <c r="E4" s="5"/>
      <c r="F4" s="29" t="s">
        <v>4318</v>
      </c>
    </row>
    <row r="5" customHeight="1" spans="1:6">
      <c r="A5" s="3" t="str">
        <f>基本信息输入表!K6&amp;"："&amp;基本信息输入表!M6</f>
        <v>被评估单位：山西华润昌裕煤业有限公司</v>
      </c>
      <c r="F5" s="34" t="s">
        <v>587</v>
      </c>
    </row>
    <row r="6" s="5" customFormat="1" customHeight="1" spans="1:7">
      <c r="A6" s="8" t="s">
        <v>444</v>
      </c>
      <c r="B6" s="8" t="s">
        <v>4240</v>
      </c>
      <c r="C6" s="8" t="s">
        <v>774</v>
      </c>
      <c r="D6" s="22" t="s">
        <v>414</v>
      </c>
      <c r="E6" s="8" t="s">
        <v>415</v>
      </c>
      <c r="F6" s="8" t="s">
        <v>577</v>
      </c>
      <c r="G6" s="23" t="s">
        <v>592</v>
      </c>
    </row>
    <row r="7" spans="1:7">
      <c r="A7" s="12" t="str">
        <f>IF(B7="","",ROW()-6)</f>
        <v/>
      </c>
      <c r="B7" s="13"/>
      <c r="C7" s="14"/>
      <c r="D7" s="15"/>
      <c r="E7" s="15"/>
      <c r="F7" s="13"/>
      <c r="G7" s="5" t="s">
        <v>4319</v>
      </c>
    </row>
    <row r="8" spans="1:7">
      <c r="A8" s="12" t="str">
        <f t="shared" ref="A8:A26" si="0">IF(B8="","",ROW()-6)</f>
        <v/>
      </c>
      <c r="B8" s="13"/>
      <c r="C8" s="14"/>
      <c r="D8" s="15"/>
      <c r="E8" s="15"/>
      <c r="F8" s="13"/>
      <c r="G8" s="5" t="s">
        <v>4320</v>
      </c>
    </row>
    <row r="9" spans="1:7">
      <c r="A9" s="12"/>
      <c r="B9" s="13"/>
      <c r="C9" s="14"/>
      <c r="D9" s="15"/>
      <c r="E9" s="15"/>
      <c r="F9" s="13"/>
      <c r="G9" s="5" t="s">
        <v>4321</v>
      </c>
    </row>
    <row r="10" spans="1:7">
      <c r="A10" s="12"/>
      <c r="B10" s="13"/>
      <c r="C10" s="14"/>
      <c r="D10" s="15"/>
      <c r="E10" s="15"/>
      <c r="F10" s="13"/>
      <c r="G10" s="5" t="s">
        <v>4322</v>
      </c>
    </row>
    <row r="11" spans="1:7">
      <c r="A11" s="12"/>
      <c r="B11" s="13"/>
      <c r="C11" s="14"/>
      <c r="D11" s="15"/>
      <c r="E11" s="15"/>
      <c r="F11" s="13"/>
      <c r="G11" s="5" t="s">
        <v>4323</v>
      </c>
    </row>
    <row r="12" spans="1:7">
      <c r="A12" s="12"/>
      <c r="B12" s="13"/>
      <c r="C12" s="14"/>
      <c r="D12" s="15"/>
      <c r="E12" s="15"/>
      <c r="F12" s="13"/>
      <c r="G12" s="5" t="s">
        <v>4324</v>
      </c>
    </row>
    <row r="13" spans="1:7">
      <c r="A13" s="12" t="str">
        <f t="shared" si="0"/>
        <v/>
      </c>
      <c r="B13" s="13"/>
      <c r="C13" s="14"/>
      <c r="D13" s="15"/>
      <c r="E13" s="15"/>
      <c r="F13" s="13"/>
      <c r="G13" s="5" t="s">
        <v>4325</v>
      </c>
    </row>
    <row r="14" spans="1:7">
      <c r="A14" s="12" t="str">
        <f t="shared" si="0"/>
        <v/>
      </c>
      <c r="B14" s="13"/>
      <c r="C14" s="14"/>
      <c r="D14" s="15"/>
      <c r="E14" s="15"/>
      <c r="F14" s="13"/>
      <c r="G14" s="5" t="s">
        <v>4326</v>
      </c>
    </row>
    <row r="15" spans="1:7">
      <c r="A15" s="12" t="str">
        <f t="shared" si="0"/>
        <v/>
      </c>
      <c r="B15" s="13"/>
      <c r="C15" s="14"/>
      <c r="D15" s="15"/>
      <c r="E15" s="15"/>
      <c r="F15" s="13"/>
      <c r="G15" s="5" t="s">
        <v>4327</v>
      </c>
    </row>
    <row r="16" spans="1:7">
      <c r="A16" s="12" t="str">
        <f t="shared" si="0"/>
        <v/>
      </c>
      <c r="B16" s="13"/>
      <c r="C16" s="14"/>
      <c r="D16" s="15"/>
      <c r="E16" s="15"/>
      <c r="F16" s="13"/>
      <c r="G16" s="5" t="s">
        <v>4328</v>
      </c>
    </row>
    <row r="17" spans="1:7">
      <c r="A17" s="12" t="str">
        <f t="shared" si="0"/>
        <v/>
      </c>
      <c r="B17" s="13"/>
      <c r="C17" s="14"/>
      <c r="D17" s="15"/>
      <c r="E17" s="15"/>
      <c r="F17" s="13"/>
      <c r="G17" s="5" t="s">
        <v>4329</v>
      </c>
    </row>
    <row r="18" spans="1:7">
      <c r="A18" s="12" t="str">
        <f t="shared" si="0"/>
        <v/>
      </c>
      <c r="B18" s="13"/>
      <c r="C18" s="14"/>
      <c r="D18" s="15"/>
      <c r="E18" s="15"/>
      <c r="F18" s="13"/>
      <c r="G18" s="5" t="s">
        <v>4330</v>
      </c>
    </row>
    <row r="19" spans="1:7">
      <c r="A19" s="12" t="str">
        <f t="shared" si="0"/>
        <v/>
      </c>
      <c r="B19" s="13"/>
      <c r="C19" s="14"/>
      <c r="D19" s="15"/>
      <c r="E19" s="15"/>
      <c r="F19" s="13"/>
      <c r="G19" s="5" t="s">
        <v>4331</v>
      </c>
    </row>
    <row r="20" spans="1:7">
      <c r="A20" s="12" t="str">
        <f t="shared" si="0"/>
        <v/>
      </c>
      <c r="B20" s="13"/>
      <c r="C20" s="14"/>
      <c r="D20" s="15"/>
      <c r="E20" s="15"/>
      <c r="F20" s="13"/>
      <c r="G20" s="5" t="s">
        <v>4332</v>
      </c>
    </row>
    <row r="21" spans="1:7">
      <c r="A21" s="12" t="str">
        <f t="shared" si="0"/>
        <v/>
      </c>
      <c r="B21" s="13"/>
      <c r="C21" s="14"/>
      <c r="D21" s="15"/>
      <c r="E21" s="15"/>
      <c r="F21" s="13"/>
      <c r="G21" s="5" t="s">
        <v>4333</v>
      </c>
    </row>
    <row r="22" spans="1:7">
      <c r="A22" s="12" t="str">
        <f t="shared" si="0"/>
        <v/>
      </c>
      <c r="B22" s="13"/>
      <c r="C22" s="14"/>
      <c r="D22" s="15"/>
      <c r="E22" s="15"/>
      <c r="F22" s="13"/>
      <c r="G22" s="5" t="s">
        <v>4334</v>
      </c>
    </row>
    <row r="23" spans="1:7">
      <c r="A23" s="12" t="str">
        <f t="shared" si="0"/>
        <v/>
      </c>
      <c r="B23" s="13"/>
      <c r="C23" s="14"/>
      <c r="D23" s="15"/>
      <c r="E23" s="15"/>
      <c r="F23" s="13"/>
      <c r="G23" s="5" t="s">
        <v>4335</v>
      </c>
    </row>
    <row r="24" spans="1:7">
      <c r="A24" s="12" t="str">
        <f t="shared" si="0"/>
        <v/>
      </c>
      <c r="B24" s="13"/>
      <c r="C24" s="14"/>
      <c r="D24" s="15"/>
      <c r="E24" s="15"/>
      <c r="F24" s="13"/>
      <c r="G24" s="5" t="s">
        <v>4336</v>
      </c>
    </row>
    <row r="25" spans="1:7">
      <c r="A25" s="12" t="str">
        <f t="shared" si="0"/>
        <v/>
      </c>
      <c r="B25" s="13"/>
      <c r="C25" s="14"/>
      <c r="D25" s="15"/>
      <c r="E25" s="15"/>
      <c r="F25" s="13"/>
      <c r="G25" s="5" t="s">
        <v>4337</v>
      </c>
    </row>
    <row r="26" spans="1:7">
      <c r="A26" s="12" t="str">
        <f t="shared" si="0"/>
        <v/>
      </c>
      <c r="B26" s="13"/>
      <c r="C26" s="14"/>
      <c r="D26" s="15"/>
      <c r="E26" s="15"/>
      <c r="F26" s="13"/>
      <c r="G26" s="5" t="s">
        <v>4338</v>
      </c>
    </row>
    <row r="27" ht="15" customHeight="1" spans="1:7">
      <c r="A27" s="24" t="s">
        <v>4316</v>
      </c>
      <c r="B27" s="25"/>
      <c r="C27" s="26"/>
      <c r="D27" s="32">
        <f>SUM(D7:D26)</f>
        <v>0</v>
      </c>
      <c r="E27" s="28">
        <f>SUM(E7:E26)</f>
        <v>0</v>
      </c>
      <c r="F27" s="28"/>
      <c r="G27" s="5"/>
    </row>
    <row r="28" customHeight="1" spans="1:7">
      <c r="A28" s="3" t="str">
        <f>基本信息输入表!$K$6&amp;"填表人："&amp;基本信息输入表!$M$79</f>
        <v>被评估单位填表人：阎丽红</v>
      </c>
      <c r="D28" s="3" t="str">
        <f>"评估人员："&amp;基本信息输入表!$Q$79</f>
        <v>评估人员：孙艳平</v>
      </c>
      <c r="G28" s="31" t="s">
        <v>439</v>
      </c>
    </row>
    <row r="29" customHeight="1" spans="1:1">
      <c r="A29" s="3" t="str">
        <f>"填表日期："&amp;YEAR(基本信息输入表!$O$79)&amp;"年"&amp;MONTH(基本信息输入表!$O$79)&amp;"月"&amp;DAY(基本信息输入表!$O$79)&amp;"日"</f>
        <v>填表日期：2020年4月25日</v>
      </c>
    </row>
  </sheetData>
  <mergeCells count="3">
    <mergeCell ref="A2:F2"/>
    <mergeCell ref="A3:F3"/>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9"/>
  <sheetViews>
    <sheetView showGridLines="0" topLeftCell="A4" workbookViewId="0">
      <selection activeCell="AA34" sqref="AA34"/>
    </sheetView>
  </sheetViews>
  <sheetFormatPr defaultColWidth="9" defaultRowHeight="15.75" customHeight="1"/>
  <cols>
    <col min="1" max="1" width="7.625" style="3" customWidth="1"/>
    <col min="2" max="2" width="23" style="3" customWidth="1"/>
    <col min="3" max="3" width="11" style="3" customWidth="1"/>
    <col min="4" max="5" width="15.625" style="3" customWidth="1"/>
    <col min="6" max="6" width="12.25" style="3" customWidth="1"/>
    <col min="7" max="7" width="17.25" style="3" customWidth="1"/>
    <col min="8" max="16384" width="9" style="3"/>
  </cols>
  <sheetData>
    <row r="1" customHeight="1" spans="1:1">
      <c r="A1" s="2" t="s">
        <v>409</v>
      </c>
    </row>
    <row r="2" s="20" customFormat="1" ht="30" customHeight="1" spans="1:14">
      <c r="A2" s="4" t="s">
        <v>4339</v>
      </c>
      <c r="B2" s="4"/>
      <c r="C2" s="4"/>
      <c r="D2" s="4"/>
      <c r="E2" s="4"/>
      <c r="F2" s="4"/>
      <c r="G2" s="4"/>
      <c r="I2" s="3"/>
      <c r="J2" s="3"/>
      <c r="K2" s="3"/>
      <c r="L2" s="3"/>
      <c r="M2" s="3"/>
      <c r="N2" s="3"/>
    </row>
    <row r="3" customHeight="1" spans="1:7">
      <c r="A3" s="5" t="str">
        <f>"评估基准日："&amp;TEXT(基本信息输入表!M7,"yyyy年mm月dd日")</f>
        <v>评估基准日：2020年03月31日</v>
      </c>
      <c r="B3" s="5"/>
      <c r="C3" s="5"/>
      <c r="D3" s="5"/>
      <c r="E3" s="5"/>
      <c r="F3" s="5"/>
      <c r="G3" s="5"/>
    </row>
    <row r="4" ht="14.1" customHeight="1" spans="1:7">
      <c r="A4" s="5"/>
      <c r="B4" s="5"/>
      <c r="C4" s="5"/>
      <c r="D4" s="5"/>
      <c r="E4" s="5"/>
      <c r="F4" s="5"/>
      <c r="G4" s="29" t="s">
        <v>4340</v>
      </c>
    </row>
    <row r="5" customHeight="1" spans="1:7">
      <c r="A5" s="7" t="str">
        <f>基本信息输入表!K6&amp;"："&amp;基本信息输入表!M6</f>
        <v>被评估单位：山西华润昌裕煤业有限公司</v>
      </c>
      <c r="B5" s="7"/>
      <c r="C5" s="7"/>
      <c r="D5" s="7"/>
      <c r="G5" s="34" t="s">
        <v>587</v>
      </c>
    </row>
    <row r="6" s="5" customFormat="1" customHeight="1" spans="1:14">
      <c r="A6" s="8" t="s">
        <v>444</v>
      </c>
      <c r="B6" s="8" t="s">
        <v>4240</v>
      </c>
      <c r="C6" s="8" t="s">
        <v>2032</v>
      </c>
      <c r="D6" s="22" t="s">
        <v>414</v>
      </c>
      <c r="E6" s="8" t="s">
        <v>415</v>
      </c>
      <c r="F6" s="8" t="s">
        <v>417</v>
      </c>
      <c r="G6" s="8" t="s">
        <v>577</v>
      </c>
      <c r="H6" s="23" t="s">
        <v>592</v>
      </c>
      <c r="I6" s="3"/>
      <c r="J6" s="3"/>
      <c r="K6" s="3"/>
      <c r="L6" s="3"/>
      <c r="M6" s="3"/>
      <c r="N6" s="3"/>
    </row>
    <row r="7" spans="1:8">
      <c r="A7" s="12" t="str">
        <f>IF(B7="","",ROW()-6)</f>
        <v/>
      </c>
      <c r="B7" s="13"/>
      <c r="C7" s="14"/>
      <c r="D7" s="15"/>
      <c r="E7" s="15"/>
      <c r="F7" s="43" t="str">
        <f>IF(D7=0,"",(E7-D7)/D7*100)</f>
        <v/>
      </c>
      <c r="G7" s="13"/>
      <c r="H7" s="5" t="s">
        <v>4341</v>
      </c>
    </row>
    <row r="8" spans="1:8">
      <c r="A8" s="12" t="str">
        <f t="shared" ref="A8:A26" si="0">IF(B8="","",ROW()-6)</f>
        <v/>
      </c>
      <c r="B8" s="13"/>
      <c r="C8" s="14"/>
      <c r="D8" s="15"/>
      <c r="E8" s="15"/>
      <c r="F8" s="32" t="str">
        <f t="shared" ref="F8:F27" si="1">IF(D8=0,"",(E8-D8)/D8*100)</f>
        <v/>
      </c>
      <c r="G8" s="13"/>
      <c r="H8" s="5" t="s">
        <v>4342</v>
      </c>
    </row>
    <row r="9" spans="1:8">
      <c r="A9" s="12" t="str">
        <f t="shared" si="0"/>
        <v/>
      </c>
      <c r="B9" s="13"/>
      <c r="C9" s="14"/>
      <c r="D9" s="15"/>
      <c r="E9" s="15"/>
      <c r="F9" s="32" t="str">
        <f t="shared" si="1"/>
        <v/>
      </c>
      <c r="G9" s="13"/>
      <c r="H9" s="5" t="s">
        <v>4343</v>
      </c>
    </row>
    <row r="10" spans="1:8">
      <c r="A10" s="12" t="str">
        <f t="shared" si="0"/>
        <v/>
      </c>
      <c r="B10" s="13"/>
      <c r="C10" s="14"/>
      <c r="D10" s="15"/>
      <c r="E10" s="15"/>
      <c r="F10" s="32" t="str">
        <f t="shared" si="1"/>
        <v/>
      </c>
      <c r="G10" s="13"/>
      <c r="H10" s="5" t="s">
        <v>4344</v>
      </c>
    </row>
    <row r="11" spans="1:8">
      <c r="A11" s="12" t="str">
        <f t="shared" si="0"/>
        <v/>
      </c>
      <c r="B11" s="13"/>
      <c r="C11" s="14"/>
      <c r="D11" s="15"/>
      <c r="E11" s="15"/>
      <c r="F11" s="32" t="str">
        <f t="shared" si="1"/>
        <v/>
      </c>
      <c r="G11" s="13"/>
      <c r="H11" s="5" t="s">
        <v>4345</v>
      </c>
    </row>
    <row r="12" spans="1:8">
      <c r="A12" s="12" t="str">
        <f t="shared" si="0"/>
        <v/>
      </c>
      <c r="B12" s="13"/>
      <c r="C12" s="14"/>
      <c r="D12" s="15"/>
      <c r="E12" s="15"/>
      <c r="F12" s="32" t="str">
        <f t="shared" si="1"/>
        <v/>
      </c>
      <c r="G12" s="13"/>
      <c r="H12" s="5" t="s">
        <v>4346</v>
      </c>
    </row>
    <row r="13" spans="1:8">
      <c r="A13" s="12" t="str">
        <f t="shared" si="0"/>
        <v/>
      </c>
      <c r="B13" s="13"/>
      <c r="C13" s="14"/>
      <c r="D13" s="15"/>
      <c r="E13" s="15"/>
      <c r="F13" s="32" t="str">
        <f t="shared" si="1"/>
        <v/>
      </c>
      <c r="G13" s="13"/>
      <c r="H13" s="5" t="s">
        <v>4347</v>
      </c>
    </row>
    <row r="14" spans="1:8">
      <c r="A14" s="12" t="str">
        <f t="shared" si="0"/>
        <v/>
      </c>
      <c r="B14" s="13"/>
      <c r="C14" s="14"/>
      <c r="D14" s="15"/>
      <c r="E14" s="15"/>
      <c r="F14" s="32" t="str">
        <f t="shared" si="1"/>
        <v/>
      </c>
      <c r="G14" s="13"/>
      <c r="H14" s="5" t="s">
        <v>4348</v>
      </c>
    </row>
    <row r="15" spans="1:8">
      <c r="A15" s="12" t="str">
        <f t="shared" si="0"/>
        <v/>
      </c>
      <c r="B15" s="13"/>
      <c r="C15" s="14"/>
      <c r="D15" s="15"/>
      <c r="E15" s="15"/>
      <c r="F15" s="32" t="str">
        <f t="shared" si="1"/>
        <v/>
      </c>
      <c r="G15" s="13"/>
      <c r="H15" s="5" t="s">
        <v>4349</v>
      </c>
    </row>
    <row r="16" spans="1:8">
      <c r="A16" s="12" t="str">
        <f t="shared" si="0"/>
        <v/>
      </c>
      <c r="B16" s="13"/>
      <c r="C16" s="14"/>
      <c r="D16" s="15"/>
      <c r="E16" s="15"/>
      <c r="F16" s="32" t="str">
        <f t="shared" si="1"/>
        <v/>
      </c>
      <c r="G16" s="13"/>
      <c r="H16" s="5" t="s">
        <v>4350</v>
      </c>
    </row>
    <row r="17" spans="1:8">
      <c r="A17" s="12"/>
      <c r="B17" s="13"/>
      <c r="C17" s="14"/>
      <c r="D17" s="15"/>
      <c r="E17" s="15"/>
      <c r="F17" s="32"/>
      <c r="G17" s="13"/>
      <c r="H17" s="5" t="s">
        <v>4351</v>
      </c>
    </row>
    <row r="18" spans="1:8">
      <c r="A18" s="12"/>
      <c r="B18" s="13"/>
      <c r="C18" s="14"/>
      <c r="D18" s="15"/>
      <c r="E18" s="15"/>
      <c r="F18" s="32"/>
      <c r="G18" s="13"/>
      <c r="H18" s="5" t="s">
        <v>4352</v>
      </c>
    </row>
    <row r="19" spans="1:8">
      <c r="A19" s="12" t="str">
        <f t="shared" si="0"/>
        <v/>
      </c>
      <c r="B19" s="13"/>
      <c r="C19" s="14"/>
      <c r="D19" s="15"/>
      <c r="E19" s="15"/>
      <c r="F19" s="32" t="str">
        <f t="shared" si="1"/>
        <v/>
      </c>
      <c r="G19" s="13"/>
      <c r="H19" s="5" t="s">
        <v>4353</v>
      </c>
    </row>
    <row r="20" spans="1:8">
      <c r="A20" s="12" t="str">
        <f t="shared" si="0"/>
        <v/>
      </c>
      <c r="B20" s="13"/>
      <c r="C20" s="14"/>
      <c r="D20" s="15"/>
      <c r="E20" s="15"/>
      <c r="F20" s="32" t="str">
        <f t="shared" si="1"/>
        <v/>
      </c>
      <c r="G20" s="13"/>
      <c r="H20" s="5" t="s">
        <v>4354</v>
      </c>
    </row>
    <row r="21" spans="1:8">
      <c r="A21" s="12" t="str">
        <f t="shared" si="0"/>
        <v/>
      </c>
      <c r="B21" s="13"/>
      <c r="C21" s="14"/>
      <c r="D21" s="15"/>
      <c r="E21" s="15"/>
      <c r="F21" s="32" t="str">
        <f t="shared" si="1"/>
        <v/>
      </c>
      <c r="G21" s="13"/>
      <c r="H21" s="5" t="s">
        <v>4355</v>
      </c>
    </row>
    <row r="22" spans="1:8">
      <c r="A22" s="12" t="str">
        <f t="shared" si="0"/>
        <v/>
      </c>
      <c r="B22" s="13"/>
      <c r="C22" s="14"/>
      <c r="D22" s="15"/>
      <c r="E22" s="15"/>
      <c r="F22" s="32" t="str">
        <f t="shared" si="1"/>
        <v/>
      </c>
      <c r="G22" s="13"/>
      <c r="H22" s="5" t="s">
        <v>4356</v>
      </c>
    </row>
    <row r="23" spans="1:8">
      <c r="A23" s="12" t="str">
        <f t="shared" si="0"/>
        <v/>
      </c>
      <c r="B23" s="13"/>
      <c r="C23" s="14"/>
      <c r="D23" s="15"/>
      <c r="E23" s="15"/>
      <c r="F23" s="32" t="str">
        <f t="shared" si="1"/>
        <v/>
      </c>
      <c r="G23" s="13"/>
      <c r="H23" s="5" t="s">
        <v>4357</v>
      </c>
    </row>
    <row r="24" spans="1:8">
      <c r="A24" s="12" t="str">
        <f t="shared" si="0"/>
        <v/>
      </c>
      <c r="B24" s="13"/>
      <c r="C24" s="14"/>
      <c r="D24" s="15"/>
      <c r="E24" s="15"/>
      <c r="F24" s="32" t="str">
        <f t="shared" si="1"/>
        <v/>
      </c>
      <c r="G24" s="13"/>
      <c r="H24" s="5" t="s">
        <v>4358</v>
      </c>
    </row>
    <row r="25" spans="1:8">
      <c r="A25" s="12" t="str">
        <f t="shared" si="0"/>
        <v/>
      </c>
      <c r="B25" s="13"/>
      <c r="C25" s="14"/>
      <c r="D25" s="15"/>
      <c r="E25" s="15"/>
      <c r="F25" s="32" t="str">
        <f t="shared" si="1"/>
        <v/>
      </c>
      <c r="G25" s="13"/>
      <c r="H25" s="5" t="s">
        <v>4359</v>
      </c>
    </row>
    <row r="26" spans="1:8">
      <c r="A26" s="12" t="str">
        <f t="shared" si="0"/>
        <v/>
      </c>
      <c r="B26" s="13"/>
      <c r="C26" s="14"/>
      <c r="D26" s="15"/>
      <c r="E26" s="15"/>
      <c r="F26" s="32" t="str">
        <f t="shared" si="1"/>
        <v/>
      </c>
      <c r="G26" s="13"/>
      <c r="H26" s="5" t="s">
        <v>4360</v>
      </c>
    </row>
    <row r="27" customHeight="1" spans="1:7">
      <c r="A27" s="24" t="s">
        <v>4316</v>
      </c>
      <c r="B27" s="25"/>
      <c r="C27" s="26"/>
      <c r="D27" s="32">
        <f>SUM(D7:D26)</f>
        <v>0</v>
      </c>
      <c r="E27" s="32">
        <f>SUM(E7:E26)</f>
        <v>0</v>
      </c>
      <c r="F27" s="32" t="str">
        <f t="shared" si="1"/>
        <v/>
      </c>
      <c r="G27" s="28"/>
    </row>
    <row r="28" customHeight="1" spans="1:8">
      <c r="A28" s="3" t="str">
        <f>基本信息输入表!$K$6&amp;"填表人："&amp;基本信息输入表!$M$80</f>
        <v>被评估单位填表人：阎丽红</v>
      </c>
      <c r="E28" s="3" t="str">
        <f>"评估人员："&amp;基本信息输入表!$Q$80</f>
        <v>评估人员：孙艳平</v>
      </c>
      <c r="H28" s="31" t="s">
        <v>439</v>
      </c>
    </row>
    <row r="29" customHeight="1" spans="1:1">
      <c r="A29" s="3" t="str">
        <f>"填表日期："&amp;YEAR(基本信息输入表!$O$80)&amp;"年"&amp;MONTH(基本信息输入表!$O$80)&amp;"月"&amp;DAY(基本信息输入表!$O$80)&amp;"日"</f>
        <v>填表日期：2020年4月25日</v>
      </c>
    </row>
  </sheetData>
  <mergeCells count="4">
    <mergeCell ref="A2:G2"/>
    <mergeCell ref="A3:G3"/>
    <mergeCell ref="A5:D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0"/>
  <sheetViews>
    <sheetView showGridLines="0" workbookViewId="0">
      <selection activeCell="A4" sqref="$A4:$XFD4"/>
    </sheetView>
  </sheetViews>
  <sheetFormatPr defaultColWidth="9" defaultRowHeight="15.75" outlineLevelCol="6"/>
  <cols>
    <col min="1" max="1" width="9" style="48"/>
    <col min="2" max="2" width="21.75" style="48" customWidth="1"/>
    <col min="3" max="5" width="18.625" style="48" customWidth="1"/>
    <col min="6" max="6" width="16.75" style="48" customWidth="1"/>
    <col min="7" max="16384" width="9" style="48"/>
  </cols>
  <sheetData>
    <row r="1" spans="1:1">
      <c r="A1" s="2" t="s">
        <v>409</v>
      </c>
    </row>
    <row r="2" s="47" customFormat="1" ht="22.5" spans="1:6">
      <c r="A2" s="4" t="s">
        <v>4361</v>
      </c>
      <c r="B2" s="4"/>
      <c r="C2" s="4"/>
      <c r="D2" s="4"/>
      <c r="E2" s="4"/>
      <c r="F2" s="4"/>
    </row>
    <row r="3" customHeight="1" spans="1:6">
      <c r="A3" s="5" t="str">
        <f>"评估基准日："&amp;TEXT(基本信息输入表!M7,"yyyy年mm月dd日")</f>
        <v>评估基准日：2020年03月31日</v>
      </c>
      <c r="B3" s="5"/>
      <c r="C3" s="5"/>
      <c r="D3" s="5"/>
      <c r="E3" s="5"/>
      <c r="F3" s="5"/>
    </row>
    <row r="4" spans="1:6">
      <c r="A4" s="5"/>
      <c r="B4" s="5"/>
      <c r="C4" s="5"/>
      <c r="D4" s="5"/>
      <c r="E4" s="5"/>
      <c r="F4" s="29" t="s">
        <v>4362</v>
      </c>
    </row>
    <row r="5" spans="1:6">
      <c r="A5" s="7" t="str">
        <f>基本信息输入表!K6&amp;"："&amp;基本信息输入表!M6</f>
        <v>被评估单位：山西华润昌裕煤业有限公司</v>
      </c>
      <c r="B5" s="7"/>
      <c r="C5" s="7"/>
      <c r="D5" s="3"/>
      <c r="E5" s="3"/>
      <c r="F5" s="29" t="s">
        <v>574</v>
      </c>
    </row>
    <row r="6" spans="1:6">
      <c r="A6" s="41" t="s">
        <v>575</v>
      </c>
      <c r="B6" s="41" t="s">
        <v>576</v>
      </c>
      <c r="C6" s="41" t="s">
        <v>414</v>
      </c>
      <c r="D6" s="41" t="s">
        <v>415</v>
      </c>
      <c r="E6" s="44" t="s">
        <v>2088</v>
      </c>
      <c r="F6" s="41" t="s">
        <v>417</v>
      </c>
    </row>
    <row r="7" spans="1:6">
      <c r="A7" s="41" t="s">
        <v>4363</v>
      </c>
      <c r="B7" s="49" t="s">
        <v>4364</v>
      </c>
      <c r="C7" s="50">
        <f>'5-1短期借款'!I27</f>
        <v>0</v>
      </c>
      <c r="D7" s="50">
        <f>'5-1短期借款'!J27</f>
        <v>0</v>
      </c>
      <c r="E7" s="43">
        <f>D7-C7</f>
        <v>0</v>
      </c>
      <c r="F7" s="32" t="str">
        <f>IF(C7=0,"",E7/C7*100)</f>
        <v/>
      </c>
    </row>
    <row r="8" spans="1:6">
      <c r="A8" s="41" t="s">
        <v>4365</v>
      </c>
      <c r="B8" s="49" t="s">
        <v>4366</v>
      </c>
      <c r="C8" s="50">
        <f>'5-2交易性金融负债'!G27</f>
        <v>0</v>
      </c>
      <c r="D8" s="50">
        <f>'5-2交易性金融负债'!H27</f>
        <v>0</v>
      </c>
      <c r="E8" s="43">
        <f t="shared" ref="E8:E18" si="0">D8-C8</f>
        <v>0</v>
      </c>
      <c r="F8" s="32" t="str">
        <f t="shared" ref="F8:F18" si="1">IF(C8=0,"",E8/C8*100)</f>
        <v/>
      </c>
    </row>
    <row r="9" spans="1:6">
      <c r="A9" s="41" t="s">
        <v>4367</v>
      </c>
      <c r="B9" s="49" t="s">
        <v>4368</v>
      </c>
      <c r="C9" s="50">
        <f>'5-3应付票据'!F27</f>
        <v>0</v>
      </c>
      <c r="D9" s="50">
        <f>'5-3应付票据'!G27</f>
        <v>0</v>
      </c>
      <c r="E9" s="43">
        <f t="shared" si="0"/>
        <v>0</v>
      </c>
      <c r="F9" s="32" t="str">
        <f t="shared" si="1"/>
        <v/>
      </c>
    </row>
    <row r="10" spans="1:6">
      <c r="A10" s="41" t="s">
        <v>4369</v>
      </c>
      <c r="B10" s="49" t="s">
        <v>4370</v>
      </c>
      <c r="C10" s="50">
        <f>'5-4应付账款'!G51</f>
        <v>0</v>
      </c>
      <c r="D10" s="50">
        <f>'5-4应付账款'!H51</f>
        <v>0</v>
      </c>
      <c r="E10" s="43">
        <f t="shared" si="0"/>
        <v>0</v>
      </c>
      <c r="F10" s="32" t="str">
        <f t="shared" si="1"/>
        <v/>
      </c>
    </row>
    <row r="11" spans="1:6">
      <c r="A11" s="41" t="s">
        <v>4371</v>
      </c>
      <c r="B11" s="51" t="s">
        <v>43</v>
      </c>
      <c r="C11" s="50">
        <f>'5-5预收款项'!G27</f>
        <v>0</v>
      </c>
      <c r="D11" s="50">
        <f>'5-5预收款项'!H27</f>
        <v>0</v>
      </c>
      <c r="E11" s="43">
        <f t="shared" si="0"/>
        <v>0</v>
      </c>
      <c r="F11" s="32" t="str">
        <f t="shared" si="1"/>
        <v/>
      </c>
    </row>
    <row r="12" spans="1:6">
      <c r="A12" s="41" t="s">
        <v>4372</v>
      </c>
      <c r="B12" s="49" t="s">
        <v>4373</v>
      </c>
      <c r="C12" s="50">
        <f>'5-6职工薪酬'!D31</f>
        <v>0</v>
      </c>
      <c r="D12" s="50">
        <f>'5-6职工薪酬'!E31</f>
        <v>0</v>
      </c>
      <c r="E12" s="43">
        <f t="shared" si="0"/>
        <v>0</v>
      </c>
      <c r="F12" s="32" t="str">
        <f t="shared" si="1"/>
        <v/>
      </c>
    </row>
    <row r="13" spans="1:6">
      <c r="A13" s="41" t="s">
        <v>4374</v>
      </c>
      <c r="B13" s="49" t="s">
        <v>4375</v>
      </c>
      <c r="C13" s="50">
        <f>'5-7应交税费'!E33</f>
        <v>0</v>
      </c>
      <c r="D13" s="50">
        <f>'5-7应交税费'!F33</f>
        <v>0</v>
      </c>
      <c r="E13" s="43">
        <f t="shared" si="0"/>
        <v>0</v>
      </c>
      <c r="F13" s="32" t="str">
        <f t="shared" si="1"/>
        <v/>
      </c>
    </row>
    <row r="14" spans="1:6">
      <c r="A14" s="41" t="s">
        <v>4376</v>
      </c>
      <c r="B14" s="49" t="s">
        <v>4377</v>
      </c>
      <c r="C14" s="50">
        <f>'5-8应付利息'!G27</f>
        <v>0</v>
      </c>
      <c r="D14" s="50">
        <f>'5-8应付利息'!H27</f>
        <v>0</v>
      </c>
      <c r="E14" s="43">
        <f t="shared" si="0"/>
        <v>0</v>
      </c>
      <c r="F14" s="32" t="str">
        <f t="shared" si="1"/>
        <v/>
      </c>
    </row>
    <row r="15" spans="1:6">
      <c r="A15" s="41" t="s">
        <v>4378</v>
      </c>
      <c r="B15" s="49" t="s">
        <v>4379</v>
      </c>
      <c r="C15" s="50">
        <f>'5-9应付股利（利润）'!E27</f>
        <v>0</v>
      </c>
      <c r="D15" s="50">
        <f>'5-9应付股利（利润）'!F27</f>
        <v>0</v>
      </c>
      <c r="E15" s="43">
        <f t="shared" si="0"/>
        <v>0</v>
      </c>
      <c r="F15" s="32" t="str">
        <f t="shared" si="1"/>
        <v/>
      </c>
    </row>
    <row r="16" spans="1:6">
      <c r="A16" s="41" t="s">
        <v>4380</v>
      </c>
      <c r="B16" s="49" t="s">
        <v>4381</v>
      </c>
      <c r="C16" s="50">
        <f>'5-10其他应付款'!G31</f>
        <v>0</v>
      </c>
      <c r="D16" s="50">
        <f>'5-10其他应付款'!H31</f>
        <v>0</v>
      </c>
      <c r="E16" s="43">
        <f t="shared" si="0"/>
        <v>0</v>
      </c>
      <c r="F16" s="32" t="str">
        <f t="shared" si="1"/>
        <v/>
      </c>
    </row>
    <row r="17" spans="1:6">
      <c r="A17" s="41" t="s">
        <v>4382</v>
      </c>
      <c r="B17" s="49" t="s">
        <v>4383</v>
      </c>
      <c r="C17" s="50">
        <f>'5-11一年到期非流动负债'!F27</f>
        <v>0</v>
      </c>
      <c r="D17" s="50">
        <f>'5-11一年到期非流动负债'!G27</f>
        <v>0</v>
      </c>
      <c r="E17" s="43">
        <f t="shared" si="0"/>
        <v>0</v>
      </c>
      <c r="F17" s="32" t="str">
        <f t="shared" si="1"/>
        <v/>
      </c>
    </row>
    <row r="18" spans="1:6">
      <c r="A18" s="41" t="s">
        <v>4384</v>
      </c>
      <c r="B18" s="49" t="s">
        <v>4385</v>
      </c>
      <c r="C18" s="50">
        <f>'5-12其他流动负债'!E27</f>
        <v>0</v>
      </c>
      <c r="D18" s="50">
        <f>'5-12其他流动负债'!F27</f>
        <v>0</v>
      </c>
      <c r="E18" s="43">
        <f t="shared" si="0"/>
        <v>0</v>
      </c>
      <c r="F18" s="32" t="str">
        <f t="shared" si="1"/>
        <v/>
      </c>
    </row>
    <row r="19" spans="1:6">
      <c r="A19" s="41"/>
      <c r="B19" s="49"/>
      <c r="C19" s="50"/>
      <c r="D19" s="43"/>
      <c r="E19" s="43"/>
      <c r="F19" s="32" t="s">
        <v>517</v>
      </c>
    </row>
    <row r="20" spans="1:6">
      <c r="A20" s="41"/>
      <c r="B20" s="49"/>
      <c r="C20" s="50"/>
      <c r="D20" s="43"/>
      <c r="E20" s="43"/>
      <c r="F20" s="32" t="s">
        <v>517</v>
      </c>
    </row>
    <row r="21" spans="1:6">
      <c r="A21" s="41"/>
      <c r="B21" s="49"/>
      <c r="C21" s="50"/>
      <c r="D21" s="43"/>
      <c r="E21" s="43"/>
      <c r="F21" s="32"/>
    </row>
    <row r="22" spans="1:6">
      <c r="A22" s="41"/>
      <c r="B22" s="49"/>
      <c r="C22" s="50"/>
      <c r="D22" s="43"/>
      <c r="E22" s="43"/>
      <c r="F22" s="32"/>
    </row>
    <row r="23" spans="1:6">
      <c r="A23" s="41"/>
      <c r="B23" s="49"/>
      <c r="C23" s="50"/>
      <c r="D23" s="43"/>
      <c r="E23" s="43"/>
      <c r="F23" s="32" t="s">
        <v>517</v>
      </c>
    </row>
    <row r="24" spans="1:6">
      <c r="A24" s="41"/>
      <c r="B24" s="49"/>
      <c r="C24" s="50"/>
      <c r="D24" s="43"/>
      <c r="E24" s="43"/>
      <c r="F24" s="32" t="s">
        <v>517</v>
      </c>
    </row>
    <row r="25" spans="1:6">
      <c r="A25" s="41"/>
      <c r="B25" s="49"/>
      <c r="C25" s="50"/>
      <c r="D25" s="43"/>
      <c r="E25" s="43"/>
      <c r="F25" s="32" t="s">
        <v>517</v>
      </c>
    </row>
    <row r="26" spans="1:6">
      <c r="A26" s="41"/>
      <c r="B26" s="49"/>
      <c r="C26" s="50"/>
      <c r="D26" s="43"/>
      <c r="E26" s="43"/>
      <c r="F26" s="32" t="s">
        <v>517</v>
      </c>
    </row>
    <row r="27" spans="1:6">
      <c r="A27" s="41"/>
      <c r="B27" s="49"/>
      <c r="C27" s="50"/>
      <c r="D27" s="43"/>
      <c r="E27" s="43"/>
      <c r="F27" s="32" t="s">
        <v>517</v>
      </c>
    </row>
    <row r="28" spans="1:6">
      <c r="A28" s="44" t="s">
        <v>4386</v>
      </c>
      <c r="B28" s="45"/>
      <c r="C28" s="50">
        <f>SUM(C7:C27)</f>
        <v>0</v>
      </c>
      <c r="D28" s="50">
        <f>SUM(D7:D27)</f>
        <v>0</v>
      </c>
      <c r="E28" s="43">
        <f>D28-C28</f>
        <v>0</v>
      </c>
      <c r="F28" s="32" t="str">
        <f>IF(C28=0,"",E28/C28*100)</f>
        <v/>
      </c>
    </row>
    <row r="29" s="3" customFormat="1" customHeight="1" spans="4:7">
      <c r="D29" s="3" t="str">
        <f>"评估人员："&amp;基本信息输入表!$Q$81</f>
        <v>评估人员：孙艳平</v>
      </c>
      <c r="G29" s="31" t="s">
        <v>439</v>
      </c>
    </row>
    <row r="30" s="3" customFormat="1" customHeight="1" spans="7:7">
      <c r="G30" s="31"/>
    </row>
  </sheetData>
  <mergeCells count="4">
    <mergeCell ref="A2:F2"/>
    <mergeCell ref="A3:F3"/>
    <mergeCell ref="A5:C5"/>
    <mergeCell ref="A28:B28"/>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9"/>
  <sheetViews>
    <sheetView showGridLines="0" workbookViewId="0">
      <selection activeCell="A4" sqref="$A4:$XFD4"/>
    </sheetView>
  </sheetViews>
  <sheetFormatPr defaultColWidth="9" defaultRowHeight="15.75" customHeight="1"/>
  <cols>
    <col min="1" max="1" width="8.875" style="3" customWidth="1"/>
    <col min="2" max="2" width="19.625" style="3" customWidth="1"/>
    <col min="3" max="3" width="9.25" style="3" customWidth="1"/>
    <col min="4" max="4" width="7.5" style="3" customWidth="1"/>
    <col min="5" max="5" width="7.625" style="3" customWidth="1"/>
    <col min="6" max="7" width="7.25" style="3" customWidth="1"/>
    <col min="8" max="8" width="10.625" style="3" customWidth="1"/>
    <col min="9" max="10" width="15.625" style="3" customWidth="1"/>
    <col min="11" max="11" width="12.75" style="3" customWidth="1"/>
    <col min="12" max="12" width="10.625" style="3" customWidth="1"/>
    <col min="13" max="16384" width="9" style="3"/>
  </cols>
  <sheetData>
    <row r="1" customHeight="1" spans="1:1">
      <c r="A1" s="2" t="s">
        <v>409</v>
      </c>
    </row>
    <row r="2" s="20" customFormat="1" ht="30" customHeight="1" spans="1:12">
      <c r="A2" s="4" t="s">
        <v>4387</v>
      </c>
      <c r="B2" s="4"/>
      <c r="C2" s="4"/>
      <c r="D2" s="4"/>
      <c r="E2" s="4"/>
      <c r="F2" s="4"/>
      <c r="G2" s="4"/>
      <c r="H2" s="4"/>
      <c r="I2" s="4"/>
      <c r="J2" s="4"/>
      <c r="K2" s="4"/>
      <c r="L2" s="4"/>
    </row>
    <row r="3" customHeight="1" spans="1:12">
      <c r="A3" s="5" t="str">
        <f>"评估基准日："&amp;TEXT(基本信息输入表!M7,"yyyy年mm月dd日")</f>
        <v>评估基准日：2020年03月31日</v>
      </c>
      <c r="B3" s="5"/>
      <c r="C3" s="5"/>
      <c r="D3" s="5"/>
      <c r="E3" s="5"/>
      <c r="F3" s="5"/>
      <c r="G3" s="5"/>
      <c r="H3" s="5"/>
      <c r="I3" s="5"/>
      <c r="J3" s="5"/>
      <c r="K3" s="5"/>
      <c r="L3" s="5"/>
    </row>
    <row r="4" ht="14.1" customHeight="1" spans="1:12">
      <c r="A4" s="5"/>
      <c r="B4" s="5"/>
      <c r="C4" s="5"/>
      <c r="D4" s="5"/>
      <c r="E4" s="5"/>
      <c r="F4" s="5"/>
      <c r="G4" s="5"/>
      <c r="H4" s="5"/>
      <c r="I4" s="5"/>
      <c r="J4" s="5"/>
      <c r="K4" s="5"/>
      <c r="L4" s="29" t="s">
        <v>4388</v>
      </c>
    </row>
    <row r="5" customHeight="1" spans="1:12">
      <c r="A5" s="3" t="str">
        <f>基本信息输入表!K6&amp;"："&amp;基本信息输入表!M6</f>
        <v>被评估单位：山西华润昌裕煤业有限公司</v>
      </c>
      <c r="L5" s="34" t="s">
        <v>587</v>
      </c>
    </row>
    <row r="6" s="5" customFormat="1" customHeight="1" spans="1:13">
      <c r="A6" s="8" t="s">
        <v>444</v>
      </c>
      <c r="B6" s="8" t="s">
        <v>4389</v>
      </c>
      <c r="C6" s="8" t="s">
        <v>4390</v>
      </c>
      <c r="D6" s="8" t="s">
        <v>774</v>
      </c>
      <c r="E6" s="8" t="s">
        <v>1836</v>
      </c>
      <c r="F6" s="8" t="s">
        <v>4391</v>
      </c>
      <c r="G6" s="8" t="s">
        <v>589</v>
      </c>
      <c r="H6" s="8" t="s">
        <v>4392</v>
      </c>
      <c r="I6" s="22" t="s">
        <v>414</v>
      </c>
      <c r="J6" s="8" t="s">
        <v>415</v>
      </c>
      <c r="K6" s="8" t="s">
        <v>4393</v>
      </c>
      <c r="L6" s="8" t="s">
        <v>577</v>
      </c>
      <c r="M6" s="23" t="s">
        <v>592</v>
      </c>
    </row>
    <row r="7" spans="1:13">
      <c r="A7" s="12" t="str">
        <f>IF(B7="","",ROW()-6)</f>
        <v/>
      </c>
      <c r="B7" s="13"/>
      <c r="C7" s="13"/>
      <c r="D7" s="14"/>
      <c r="E7" s="14"/>
      <c r="F7" s="36"/>
      <c r="G7" s="13"/>
      <c r="H7" s="15"/>
      <c r="I7" s="15"/>
      <c r="J7" s="15"/>
      <c r="K7" s="15"/>
      <c r="L7" s="13"/>
      <c r="M7" s="5" t="s">
        <v>4394</v>
      </c>
    </row>
    <row r="8" spans="1:13">
      <c r="A8" s="12" t="str">
        <f t="shared" ref="A8:A26" si="0">IF(B8="","",ROW()-6)</f>
        <v/>
      </c>
      <c r="B8" s="13"/>
      <c r="C8" s="13"/>
      <c r="D8" s="14"/>
      <c r="E8" s="14"/>
      <c r="F8" s="36"/>
      <c r="G8" s="13"/>
      <c r="H8" s="15"/>
      <c r="I8" s="15"/>
      <c r="J8" s="15"/>
      <c r="K8" s="15"/>
      <c r="L8" s="13"/>
      <c r="M8" s="5" t="s">
        <v>4395</v>
      </c>
    </row>
    <row r="9" spans="1:13">
      <c r="A9" s="12" t="str">
        <f t="shared" si="0"/>
        <v/>
      </c>
      <c r="B9" s="13"/>
      <c r="C9" s="13"/>
      <c r="D9" s="14"/>
      <c r="E9" s="14"/>
      <c r="F9" s="36"/>
      <c r="G9" s="13"/>
      <c r="H9" s="15"/>
      <c r="I9" s="15"/>
      <c r="J9" s="15"/>
      <c r="K9" s="15"/>
      <c r="L9" s="13"/>
      <c r="M9" s="5" t="s">
        <v>4396</v>
      </c>
    </row>
    <row r="10" spans="1:13">
      <c r="A10" s="12" t="str">
        <f t="shared" si="0"/>
        <v/>
      </c>
      <c r="B10" s="13"/>
      <c r="C10" s="13"/>
      <c r="D10" s="14"/>
      <c r="E10" s="14"/>
      <c r="F10" s="36"/>
      <c r="G10" s="13"/>
      <c r="H10" s="15"/>
      <c r="I10" s="15"/>
      <c r="J10" s="15"/>
      <c r="K10" s="15"/>
      <c r="L10" s="13"/>
      <c r="M10" s="5" t="s">
        <v>4397</v>
      </c>
    </row>
    <row r="11" spans="1:13">
      <c r="A11" s="12" t="str">
        <f t="shared" si="0"/>
        <v/>
      </c>
      <c r="B11" s="13"/>
      <c r="C11" s="13"/>
      <c r="D11" s="14"/>
      <c r="E11" s="14"/>
      <c r="F11" s="36"/>
      <c r="G11" s="13"/>
      <c r="H11" s="15"/>
      <c r="I11" s="15"/>
      <c r="J11" s="15"/>
      <c r="K11" s="15"/>
      <c r="L11" s="13"/>
      <c r="M11" s="5" t="s">
        <v>4398</v>
      </c>
    </row>
    <row r="12" spans="1:13">
      <c r="A12" s="12" t="str">
        <f t="shared" si="0"/>
        <v/>
      </c>
      <c r="B12" s="13"/>
      <c r="C12" s="13"/>
      <c r="D12" s="14"/>
      <c r="E12" s="14"/>
      <c r="F12" s="36"/>
      <c r="G12" s="13"/>
      <c r="H12" s="15"/>
      <c r="I12" s="15"/>
      <c r="J12" s="15"/>
      <c r="K12" s="15"/>
      <c r="L12" s="13"/>
      <c r="M12" s="5" t="s">
        <v>4399</v>
      </c>
    </row>
    <row r="13" spans="1:13">
      <c r="A13" s="12" t="str">
        <f t="shared" si="0"/>
        <v/>
      </c>
      <c r="B13" s="13"/>
      <c r="C13" s="13"/>
      <c r="D13" s="14"/>
      <c r="E13" s="14"/>
      <c r="F13" s="36"/>
      <c r="G13" s="13"/>
      <c r="H13" s="15"/>
      <c r="I13" s="15"/>
      <c r="J13" s="15"/>
      <c r="K13" s="15"/>
      <c r="L13" s="13"/>
      <c r="M13" s="5" t="s">
        <v>4400</v>
      </c>
    </row>
    <row r="14" spans="1:13">
      <c r="A14" s="12" t="str">
        <f t="shared" si="0"/>
        <v/>
      </c>
      <c r="B14" s="13"/>
      <c r="C14" s="13"/>
      <c r="D14" s="14"/>
      <c r="E14" s="14"/>
      <c r="F14" s="36"/>
      <c r="G14" s="13"/>
      <c r="H14" s="15"/>
      <c r="I14" s="15"/>
      <c r="J14" s="15"/>
      <c r="K14" s="15"/>
      <c r="L14" s="13"/>
      <c r="M14" s="5" t="s">
        <v>4401</v>
      </c>
    </row>
    <row r="15" spans="1:13">
      <c r="A15" s="12" t="str">
        <f t="shared" si="0"/>
        <v/>
      </c>
      <c r="B15" s="13"/>
      <c r="C15" s="13"/>
      <c r="D15" s="14"/>
      <c r="E15" s="14"/>
      <c r="F15" s="36"/>
      <c r="G15" s="13"/>
      <c r="H15" s="15"/>
      <c r="I15" s="15"/>
      <c r="J15" s="15"/>
      <c r="K15" s="15"/>
      <c r="L15" s="13"/>
      <c r="M15" s="5" t="s">
        <v>4402</v>
      </c>
    </row>
    <row r="16" spans="1:13">
      <c r="A16" s="12" t="str">
        <f t="shared" si="0"/>
        <v/>
      </c>
      <c r="B16" s="13"/>
      <c r="C16" s="13"/>
      <c r="D16" s="14"/>
      <c r="E16" s="14"/>
      <c r="F16" s="36"/>
      <c r="G16" s="13"/>
      <c r="H16" s="15"/>
      <c r="I16" s="15"/>
      <c r="J16" s="15"/>
      <c r="K16" s="15"/>
      <c r="L16" s="13"/>
      <c r="M16" s="5" t="s">
        <v>4403</v>
      </c>
    </row>
    <row r="17" spans="1:13">
      <c r="A17" s="12" t="str">
        <f t="shared" si="0"/>
        <v/>
      </c>
      <c r="B17" s="13"/>
      <c r="C17" s="13"/>
      <c r="D17" s="14"/>
      <c r="E17" s="14"/>
      <c r="F17" s="36"/>
      <c r="G17" s="13"/>
      <c r="H17" s="15"/>
      <c r="I17" s="15"/>
      <c r="J17" s="15"/>
      <c r="K17" s="15"/>
      <c r="L17" s="13"/>
      <c r="M17" s="5" t="s">
        <v>4404</v>
      </c>
    </row>
    <row r="18" spans="1:13">
      <c r="A18" s="12" t="str">
        <f t="shared" si="0"/>
        <v/>
      </c>
      <c r="B18" s="13"/>
      <c r="C18" s="13"/>
      <c r="D18" s="14"/>
      <c r="E18" s="14"/>
      <c r="F18" s="36"/>
      <c r="G18" s="13"/>
      <c r="H18" s="15"/>
      <c r="I18" s="15"/>
      <c r="J18" s="15"/>
      <c r="K18" s="15"/>
      <c r="L18" s="13"/>
      <c r="M18" s="5" t="s">
        <v>4405</v>
      </c>
    </row>
    <row r="19" spans="1:13">
      <c r="A19" s="12" t="str">
        <f t="shared" si="0"/>
        <v/>
      </c>
      <c r="B19" s="13"/>
      <c r="C19" s="13"/>
      <c r="D19" s="14"/>
      <c r="E19" s="14"/>
      <c r="F19" s="36"/>
      <c r="G19" s="13"/>
      <c r="H19" s="15"/>
      <c r="I19" s="15"/>
      <c r="J19" s="15"/>
      <c r="K19" s="15"/>
      <c r="L19" s="13"/>
      <c r="M19" s="5" t="s">
        <v>4406</v>
      </c>
    </row>
    <row r="20" spans="1:13">
      <c r="A20" s="12" t="str">
        <f t="shared" si="0"/>
        <v/>
      </c>
      <c r="B20" s="13"/>
      <c r="C20" s="13"/>
      <c r="D20" s="14"/>
      <c r="E20" s="14"/>
      <c r="F20" s="36"/>
      <c r="G20" s="13"/>
      <c r="H20" s="15"/>
      <c r="I20" s="15"/>
      <c r="J20" s="15"/>
      <c r="K20" s="15"/>
      <c r="L20" s="13"/>
      <c r="M20" s="5" t="s">
        <v>4407</v>
      </c>
    </row>
    <row r="21" spans="1:13">
      <c r="A21" s="12" t="str">
        <f t="shared" si="0"/>
        <v/>
      </c>
      <c r="B21" s="13"/>
      <c r="C21" s="13"/>
      <c r="D21" s="14"/>
      <c r="E21" s="14"/>
      <c r="F21" s="36"/>
      <c r="G21" s="13"/>
      <c r="H21" s="15"/>
      <c r="I21" s="15"/>
      <c r="J21" s="15"/>
      <c r="K21" s="15"/>
      <c r="L21" s="13"/>
      <c r="M21" s="5" t="s">
        <v>4408</v>
      </c>
    </row>
    <row r="22" spans="1:13">
      <c r="A22" s="12" t="str">
        <f t="shared" si="0"/>
        <v/>
      </c>
      <c r="B22" s="13"/>
      <c r="C22" s="13"/>
      <c r="D22" s="14"/>
      <c r="E22" s="14"/>
      <c r="F22" s="36"/>
      <c r="G22" s="13"/>
      <c r="H22" s="15"/>
      <c r="I22" s="15"/>
      <c r="J22" s="15"/>
      <c r="K22" s="15"/>
      <c r="L22" s="13"/>
      <c r="M22" s="5" t="s">
        <v>4409</v>
      </c>
    </row>
    <row r="23" spans="1:13">
      <c r="A23" s="12" t="str">
        <f t="shared" si="0"/>
        <v/>
      </c>
      <c r="B23" s="13"/>
      <c r="C23" s="13"/>
      <c r="D23" s="14"/>
      <c r="E23" s="14"/>
      <c r="F23" s="36"/>
      <c r="G23" s="13"/>
      <c r="H23" s="15"/>
      <c r="I23" s="15"/>
      <c r="J23" s="15"/>
      <c r="K23" s="15"/>
      <c r="L23" s="13"/>
      <c r="M23" s="5" t="s">
        <v>4410</v>
      </c>
    </row>
    <row r="24" spans="1:13">
      <c r="A24" s="12" t="str">
        <f t="shared" si="0"/>
        <v/>
      </c>
      <c r="B24" s="13"/>
      <c r="C24" s="13"/>
      <c r="D24" s="14"/>
      <c r="E24" s="14"/>
      <c r="F24" s="36"/>
      <c r="G24" s="13"/>
      <c r="H24" s="15"/>
      <c r="I24" s="15"/>
      <c r="J24" s="15"/>
      <c r="K24" s="15"/>
      <c r="L24" s="13"/>
      <c r="M24" s="5" t="s">
        <v>4411</v>
      </c>
    </row>
    <row r="25" spans="1:13">
      <c r="A25" s="12" t="str">
        <f t="shared" si="0"/>
        <v/>
      </c>
      <c r="B25" s="13"/>
      <c r="C25" s="13"/>
      <c r="D25" s="14"/>
      <c r="E25" s="14"/>
      <c r="F25" s="36"/>
      <c r="G25" s="13"/>
      <c r="H25" s="15"/>
      <c r="I25" s="15"/>
      <c r="J25" s="15"/>
      <c r="K25" s="15"/>
      <c r="L25" s="13"/>
      <c r="M25" s="5" t="s">
        <v>4412</v>
      </c>
    </row>
    <row r="26" spans="1:13">
      <c r="A26" s="12" t="str">
        <f t="shared" si="0"/>
        <v/>
      </c>
      <c r="B26" s="13"/>
      <c r="C26" s="13"/>
      <c r="D26" s="14"/>
      <c r="E26" s="14"/>
      <c r="F26" s="36"/>
      <c r="G26" s="13"/>
      <c r="H26" s="15"/>
      <c r="I26" s="15"/>
      <c r="J26" s="15"/>
      <c r="K26" s="15"/>
      <c r="L26" s="13"/>
      <c r="M26" s="5" t="s">
        <v>4413</v>
      </c>
    </row>
    <row r="27" customHeight="1" spans="1:12">
      <c r="A27" s="24" t="s">
        <v>812</v>
      </c>
      <c r="B27" s="25"/>
      <c r="C27" s="25"/>
      <c r="D27" s="26"/>
      <c r="E27" s="26"/>
      <c r="F27" s="26"/>
      <c r="G27" s="26"/>
      <c r="H27" s="32"/>
      <c r="I27" s="32">
        <f>SUM(I7:I26)</f>
        <v>0</v>
      </c>
      <c r="J27" s="32">
        <f>SUM(J7:J26)</f>
        <v>0</v>
      </c>
      <c r="K27" s="32"/>
      <c r="L27" s="28"/>
    </row>
    <row r="28" customHeight="1" spans="1:13">
      <c r="A28" s="3" t="str">
        <f>基本信息输入表!$K$6&amp;"填表人："&amp;基本信息输入表!$M$82</f>
        <v>被评估单位填表人：阎丽红</v>
      </c>
      <c r="J28" s="3" t="str">
        <f>"评估人员："&amp;基本信息输入表!$Q$82</f>
        <v>评估人员：</v>
      </c>
      <c r="M28" s="31" t="s">
        <v>439</v>
      </c>
    </row>
    <row r="29" customHeight="1" spans="1:1">
      <c r="A29" s="3" t="str">
        <f>"填表日期："&amp;YEAR(基本信息输入表!$O$82)&amp;"年"&amp;MONTH(基本信息输入表!$O$82)&amp;"月"&amp;DAY(基本信息输入表!$O$82)&amp;"日"</f>
        <v>填表日期：2020年4月25日</v>
      </c>
    </row>
  </sheetData>
  <mergeCells count="3">
    <mergeCell ref="A2:L2"/>
    <mergeCell ref="A3:L3"/>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7"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showGridLines="0" workbookViewId="0">
      <selection activeCell="A4" sqref="$A4:$XFD4"/>
    </sheetView>
  </sheetViews>
  <sheetFormatPr defaultColWidth="9" defaultRowHeight="15.75" customHeight="1"/>
  <cols>
    <col min="1" max="1" width="5.75" style="3" customWidth="1"/>
    <col min="2" max="2" width="26.125" style="3" customWidth="1"/>
    <col min="3" max="4" width="7.75" style="3" customWidth="1"/>
    <col min="5" max="5" width="7" style="3" customWidth="1"/>
    <col min="6" max="6" width="18" style="3" customWidth="1"/>
    <col min="7" max="8" width="15.625" style="3" customWidth="1"/>
    <col min="9" max="9" width="17.5" style="3" customWidth="1"/>
    <col min="10" max="10" width="16.75" style="3" customWidth="1"/>
    <col min="11" max="16384" width="9" style="3"/>
  </cols>
  <sheetData>
    <row r="1" customHeight="1" spans="1:1">
      <c r="A1" s="2" t="s">
        <v>409</v>
      </c>
    </row>
    <row r="2" s="20" customFormat="1" ht="30" customHeight="1" spans="1:10">
      <c r="A2" s="4" t="s">
        <v>4414</v>
      </c>
      <c r="B2" s="4"/>
      <c r="C2" s="4"/>
      <c r="D2" s="4"/>
      <c r="E2" s="4"/>
      <c r="F2" s="4"/>
      <c r="G2" s="4"/>
      <c r="H2" s="4"/>
      <c r="I2" s="4"/>
      <c r="J2" s="4"/>
    </row>
    <row r="3" customHeight="1" spans="1:10">
      <c r="A3" s="5" t="str">
        <f>"评估基准日："&amp;TEXT(基本信息输入表!M7,"yyyy年mm月dd日")</f>
        <v>评估基准日：2020年03月31日</v>
      </c>
      <c r="B3" s="5"/>
      <c r="C3" s="5"/>
      <c r="D3" s="5"/>
      <c r="E3" s="5"/>
      <c r="F3" s="5"/>
      <c r="G3" s="5"/>
      <c r="H3" s="5"/>
      <c r="I3" s="5"/>
      <c r="J3" s="5"/>
    </row>
    <row r="4" ht="14.1" customHeight="1" spans="1:10">
      <c r="A4" s="5"/>
      <c r="B4" s="5"/>
      <c r="C4" s="5"/>
      <c r="D4" s="5"/>
      <c r="E4" s="5"/>
      <c r="F4" s="5"/>
      <c r="G4" s="5"/>
      <c r="H4" s="5"/>
      <c r="I4" s="5"/>
      <c r="J4" s="29" t="s">
        <v>4415</v>
      </c>
    </row>
    <row r="5" customHeight="1" spans="1:10">
      <c r="A5" s="7" t="str">
        <f>基本信息输入表!K6&amp;"："&amp;基本信息输入表!M6</f>
        <v>被评估单位：山西华润昌裕煤业有限公司</v>
      </c>
      <c r="B5" s="7"/>
      <c r="C5" s="7"/>
      <c r="D5" s="7"/>
      <c r="E5" s="6"/>
      <c r="F5" s="6"/>
      <c r="J5" s="34" t="s">
        <v>587</v>
      </c>
    </row>
    <row r="6" s="5" customFormat="1" customHeight="1" spans="1:11">
      <c r="A6" s="8" t="s">
        <v>444</v>
      </c>
      <c r="B6" s="8" t="s">
        <v>722</v>
      </c>
      <c r="C6" s="8" t="s">
        <v>774</v>
      </c>
      <c r="D6" s="8" t="s">
        <v>752</v>
      </c>
      <c r="E6" s="8" t="s">
        <v>589</v>
      </c>
      <c r="F6" s="8" t="s">
        <v>4392</v>
      </c>
      <c r="G6" s="22" t="s">
        <v>414</v>
      </c>
      <c r="H6" s="8" t="s">
        <v>415</v>
      </c>
      <c r="I6" s="8" t="s">
        <v>4393</v>
      </c>
      <c r="J6" s="8" t="s">
        <v>577</v>
      </c>
      <c r="K6" s="23" t="s">
        <v>592</v>
      </c>
    </row>
    <row r="7" spans="1:11">
      <c r="A7" s="12" t="str">
        <f>IF(B7="","",ROW()-6)</f>
        <v/>
      </c>
      <c r="B7" s="13"/>
      <c r="C7" s="14"/>
      <c r="D7" s="13"/>
      <c r="E7" s="13"/>
      <c r="F7" s="15"/>
      <c r="G7" s="15"/>
      <c r="H7" s="15"/>
      <c r="I7" s="15"/>
      <c r="J7" s="13"/>
      <c r="K7" s="5" t="s">
        <v>4416</v>
      </c>
    </row>
    <row r="8" spans="1:11">
      <c r="A8" s="12" t="str">
        <f t="shared" ref="A8:A26" si="0">IF(B8="","",ROW()-6)</f>
        <v/>
      </c>
      <c r="B8" s="13"/>
      <c r="C8" s="14"/>
      <c r="D8" s="13"/>
      <c r="E8" s="13"/>
      <c r="F8" s="15"/>
      <c r="G8" s="15"/>
      <c r="H8" s="15"/>
      <c r="I8" s="15"/>
      <c r="J8" s="13"/>
      <c r="K8" s="5" t="s">
        <v>4417</v>
      </c>
    </row>
    <row r="9" spans="1:11">
      <c r="A9" s="12" t="str">
        <f t="shared" si="0"/>
        <v/>
      </c>
      <c r="B9" s="13"/>
      <c r="C9" s="14"/>
      <c r="D9" s="13"/>
      <c r="E9" s="13"/>
      <c r="F9" s="15"/>
      <c r="G9" s="15"/>
      <c r="H9" s="15"/>
      <c r="I9" s="15"/>
      <c r="J9" s="13"/>
      <c r="K9" s="5" t="s">
        <v>4418</v>
      </c>
    </row>
    <row r="10" spans="1:11">
      <c r="A10" s="12" t="str">
        <f t="shared" si="0"/>
        <v/>
      </c>
      <c r="B10" s="13"/>
      <c r="C10" s="14"/>
      <c r="D10" s="13"/>
      <c r="E10" s="13"/>
      <c r="F10" s="15"/>
      <c r="G10" s="15"/>
      <c r="H10" s="15"/>
      <c r="I10" s="15"/>
      <c r="J10" s="13"/>
      <c r="K10" s="5" t="s">
        <v>4419</v>
      </c>
    </row>
    <row r="11" spans="1:11">
      <c r="A11" s="12" t="str">
        <f t="shared" si="0"/>
        <v/>
      </c>
      <c r="B11" s="13"/>
      <c r="C11" s="14"/>
      <c r="D11" s="13"/>
      <c r="E11" s="13"/>
      <c r="F11" s="15"/>
      <c r="G11" s="15"/>
      <c r="H11" s="15"/>
      <c r="I11" s="15"/>
      <c r="J11" s="13"/>
      <c r="K11" s="5" t="s">
        <v>4420</v>
      </c>
    </row>
    <row r="12" spans="1:11">
      <c r="A12" s="12" t="str">
        <f t="shared" si="0"/>
        <v/>
      </c>
      <c r="B12" s="13"/>
      <c r="C12" s="14"/>
      <c r="D12" s="13"/>
      <c r="E12" s="13"/>
      <c r="F12" s="15"/>
      <c r="G12" s="15"/>
      <c r="H12" s="15"/>
      <c r="I12" s="15"/>
      <c r="J12" s="13"/>
      <c r="K12" s="5" t="s">
        <v>4421</v>
      </c>
    </row>
    <row r="13" spans="1:11">
      <c r="A13" s="12" t="str">
        <f t="shared" si="0"/>
        <v/>
      </c>
      <c r="B13" s="13"/>
      <c r="C13" s="14"/>
      <c r="D13" s="13"/>
      <c r="E13" s="13"/>
      <c r="F13" s="15"/>
      <c r="G13" s="15"/>
      <c r="H13" s="15"/>
      <c r="I13" s="15"/>
      <c r="J13" s="13"/>
      <c r="K13" s="5" t="s">
        <v>4422</v>
      </c>
    </row>
    <row r="14" spans="1:11">
      <c r="A14" s="12" t="str">
        <f t="shared" si="0"/>
        <v/>
      </c>
      <c r="B14" s="13"/>
      <c r="C14" s="14"/>
      <c r="D14" s="13"/>
      <c r="E14" s="13"/>
      <c r="F14" s="15"/>
      <c r="G14" s="15"/>
      <c r="H14" s="15"/>
      <c r="I14" s="15"/>
      <c r="J14" s="13"/>
      <c r="K14" s="5" t="s">
        <v>4423</v>
      </c>
    </row>
    <row r="15" spans="1:11">
      <c r="A15" s="12" t="str">
        <f t="shared" si="0"/>
        <v/>
      </c>
      <c r="B15" s="13"/>
      <c r="C15" s="14"/>
      <c r="D15" s="13"/>
      <c r="E15" s="13"/>
      <c r="F15" s="15"/>
      <c r="G15" s="15"/>
      <c r="H15" s="15"/>
      <c r="I15" s="15"/>
      <c r="J15" s="13"/>
      <c r="K15" s="5" t="s">
        <v>4424</v>
      </c>
    </row>
    <row r="16" spans="1:11">
      <c r="A16" s="12" t="str">
        <f t="shared" si="0"/>
        <v/>
      </c>
      <c r="B16" s="13"/>
      <c r="C16" s="14"/>
      <c r="D16" s="13"/>
      <c r="E16" s="13"/>
      <c r="F16" s="15"/>
      <c r="G16" s="15"/>
      <c r="H16" s="15"/>
      <c r="I16" s="15"/>
      <c r="J16" s="13"/>
      <c r="K16" s="5" t="s">
        <v>4425</v>
      </c>
    </row>
    <row r="17" spans="1:11">
      <c r="A17" s="12" t="str">
        <f t="shared" si="0"/>
        <v/>
      </c>
      <c r="B17" s="13"/>
      <c r="C17" s="14"/>
      <c r="D17" s="13"/>
      <c r="E17" s="13"/>
      <c r="F17" s="15"/>
      <c r="G17" s="15"/>
      <c r="H17" s="15"/>
      <c r="I17" s="15"/>
      <c r="J17" s="13"/>
      <c r="K17" s="5" t="s">
        <v>4426</v>
      </c>
    </row>
    <row r="18" spans="1:11">
      <c r="A18" s="12" t="str">
        <f t="shared" si="0"/>
        <v/>
      </c>
      <c r="B18" s="13"/>
      <c r="C18" s="14"/>
      <c r="D18" s="13"/>
      <c r="E18" s="13"/>
      <c r="F18" s="15"/>
      <c r="G18" s="15"/>
      <c r="H18" s="15"/>
      <c r="I18" s="15"/>
      <c r="J18" s="13"/>
      <c r="K18" s="5" t="s">
        <v>4427</v>
      </c>
    </row>
    <row r="19" spans="1:11">
      <c r="A19" s="12" t="str">
        <f t="shared" si="0"/>
        <v/>
      </c>
      <c r="B19" s="13"/>
      <c r="C19" s="14"/>
      <c r="D19" s="13"/>
      <c r="E19" s="13"/>
      <c r="F19" s="15"/>
      <c r="G19" s="15"/>
      <c r="H19" s="15"/>
      <c r="I19" s="15"/>
      <c r="J19" s="13"/>
      <c r="K19" s="5" t="s">
        <v>4428</v>
      </c>
    </row>
    <row r="20" spans="1:11">
      <c r="A20" s="12" t="str">
        <f t="shared" si="0"/>
        <v/>
      </c>
      <c r="B20" s="13"/>
      <c r="C20" s="14"/>
      <c r="D20" s="13"/>
      <c r="E20" s="13"/>
      <c r="F20" s="15"/>
      <c r="G20" s="15"/>
      <c r="H20" s="15"/>
      <c r="I20" s="15"/>
      <c r="J20" s="13"/>
      <c r="K20" s="5" t="s">
        <v>4429</v>
      </c>
    </row>
    <row r="21" spans="1:11">
      <c r="A21" s="12" t="str">
        <f t="shared" si="0"/>
        <v/>
      </c>
      <c r="B21" s="13"/>
      <c r="C21" s="14"/>
      <c r="D21" s="13"/>
      <c r="E21" s="13"/>
      <c r="F21" s="15"/>
      <c r="G21" s="15"/>
      <c r="H21" s="15"/>
      <c r="I21" s="15"/>
      <c r="J21" s="13"/>
      <c r="K21" s="5" t="s">
        <v>4430</v>
      </c>
    </row>
    <row r="22" spans="1:11">
      <c r="A22" s="12" t="str">
        <f t="shared" si="0"/>
        <v/>
      </c>
      <c r="B22" s="13"/>
      <c r="C22" s="14"/>
      <c r="D22" s="13"/>
      <c r="E22" s="13"/>
      <c r="F22" s="15"/>
      <c r="G22" s="15"/>
      <c r="H22" s="15"/>
      <c r="I22" s="15"/>
      <c r="J22" s="13"/>
      <c r="K22" s="5" t="s">
        <v>4431</v>
      </c>
    </row>
    <row r="23" spans="1:11">
      <c r="A23" s="12" t="str">
        <f t="shared" si="0"/>
        <v/>
      </c>
      <c r="B23" s="13"/>
      <c r="C23" s="14"/>
      <c r="D23" s="13"/>
      <c r="E23" s="13"/>
      <c r="F23" s="15"/>
      <c r="G23" s="15"/>
      <c r="H23" s="15"/>
      <c r="I23" s="15"/>
      <c r="J23" s="13"/>
      <c r="K23" s="5" t="s">
        <v>4432</v>
      </c>
    </row>
    <row r="24" spans="1:11">
      <c r="A24" s="12" t="str">
        <f t="shared" si="0"/>
        <v/>
      </c>
      <c r="B24" s="13"/>
      <c r="C24" s="14"/>
      <c r="D24" s="13"/>
      <c r="E24" s="13"/>
      <c r="F24" s="15"/>
      <c r="G24" s="15"/>
      <c r="H24" s="15"/>
      <c r="I24" s="15"/>
      <c r="J24" s="13"/>
      <c r="K24" s="5" t="s">
        <v>4433</v>
      </c>
    </row>
    <row r="25" spans="1:11">
      <c r="A25" s="12" t="str">
        <f t="shared" si="0"/>
        <v/>
      </c>
      <c r="B25" s="13"/>
      <c r="C25" s="14"/>
      <c r="D25" s="13"/>
      <c r="E25" s="13"/>
      <c r="F25" s="15"/>
      <c r="G25" s="15"/>
      <c r="H25" s="15"/>
      <c r="I25" s="15"/>
      <c r="J25" s="13"/>
      <c r="K25" s="5" t="s">
        <v>4434</v>
      </c>
    </row>
    <row r="26" spans="1:11">
      <c r="A26" s="12" t="str">
        <f t="shared" si="0"/>
        <v/>
      </c>
      <c r="B26" s="13"/>
      <c r="C26" s="14"/>
      <c r="D26" s="13"/>
      <c r="E26" s="13"/>
      <c r="F26" s="15"/>
      <c r="G26" s="15"/>
      <c r="H26" s="15"/>
      <c r="I26" s="15"/>
      <c r="J26" s="13"/>
      <c r="K26" s="5" t="s">
        <v>4435</v>
      </c>
    </row>
    <row r="27" customHeight="1" spans="1:10">
      <c r="A27" s="24" t="s">
        <v>812</v>
      </c>
      <c r="B27" s="25"/>
      <c r="C27" s="26"/>
      <c r="D27" s="26"/>
      <c r="E27" s="26"/>
      <c r="F27" s="26"/>
      <c r="G27" s="32">
        <f>SUM(G7:G26)</f>
        <v>0</v>
      </c>
      <c r="H27" s="32">
        <f>SUM(H7:H26)</f>
        <v>0</v>
      </c>
      <c r="I27" s="32"/>
      <c r="J27" s="28"/>
    </row>
    <row r="28" customHeight="1" spans="1:11">
      <c r="A28" s="3" t="str">
        <f>基本信息输入表!$K$6&amp;"填表人："&amp;基本信息输入表!$M$83</f>
        <v>被评估单位填表人：阎丽红</v>
      </c>
      <c r="H28" s="3" t="str">
        <f>"评估人员："&amp;基本信息输入表!$Q$83</f>
        <v>评估人员：</v>
      </c>
      <c r="K28" s="31" t="s">
        <v>439</v>
      </c>
    </row>
    <row r="29" customHeight="1" spans="1:1">
      <c r="A29" s="3" t="str">
        <f>"填表日期："&amp;YEAR(基本信息输入表!$O$83)&amp;"年"&amp;MONTH(基本信息输入表!$O$83)&amp;"月"&amp;DAY(基本信息输入表!$O$83)&amp;"日"</f>
        <v>填表日期：2020年4月25日</v>
      </c>
    </row>
  </sheetData>
  <mergeCells count="4">
    <mergeCell ref="A2:J2"/>
    <mergeCell ref="A3:J3"/>
    <mergeCell ref="A5:D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4"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showGridLines="0" workbookViewId="0">
      <selection activeCell="A4" sqref="$A4:$XFD4"/>
    </sheetView>
  </sheetViews>
  <sheetFormatPr defaultColWidth="9" defaultRowHeight="15.75" customHeight="1"/>
  <cols>
    <col min="1" max="1" width="6.25" style="3" customWidth="1"/>
    <col min="2" max="2" width="23.25" style="3" customWidth="1"/>
    <col min="3" max="3" width="11" style="3" customWidth="1"/>
    <col min="4" max="4" width="11.75" style="3" customWidth="1"/>
    <col min="5" max="5" width="10" style="3" customWidth="1"/>
    <col min="6" max="7" width="15.625" style="3" customWidth="1"/>
    <col min="8" max="8" width="16.25" style="3" customWidth="1"/>
    <col min="9" max="16384" width="9" style="3"/>
  </cols>
  <sheetData>
    <row r="1" customHeight="1" spans="1:1">
      <c r="A1" s="2" t="s">
        <v>409</v>
      </c>
    </row>
    <row r="2" s="20" customFormat="1" ht="30" customHeight="1" spans="1:10">
      <c r="A2" s="4" t="s">
        <v>4436</v>
      </c>
      <c r="B2" s="4"/>
      <c r="C2" s="4"/>
      <c r="D2" s="4"/>
      <c r="E2" s="4"/>
      <c r="F2" s="4"/>
      <c r="G2" s="4"/>
      <c r="H2" s="4"/>
      <c r="I2" s="3"/>
      <c r="J2" s="3"/>
    </row>
    <row r="3" customHeight="1" spans="1:8">
      <c r="A3" s="5" t="str">
        <f>"评估基准日："&amp;TEXT(基本信息输入表!M7,"yyyy年mm月dd日")</f>
        <v>评估基准日：2020年03月31日</v>
      </c>
      <c r="B3" s="5"/>
      <c r="C3" s="5"/>
      <c r="D3" s="5"/>
      <c r="E3" s="5"/>
      <c r="F3" s="5"/>
      <c r="G3" s="5"/>
      <c r="H3" s="5"/>
    </row>
    <row r="4" ht="14.1" customHeight="1" spans="1:8">
      <c r="A4" s="5"/>
      <c r="B4" s="5"/>
      <c r="C4" s="5"/>
      <c r="D4" s="5"/>
      <c r="E4" s="5"/>
      <c r="F4" s="5"/>
      <c r="G4" s="5"/>
      <c r="H4" s="29" t="s">
        <v>4437</v>
      </c>
    </row>
    <row r="5" customHeight="1" spans="1:8">
      <c r="A5" s="7" t="str">
        <f>基本信息输入表!K6&amp;"："&amp;基本信息输入表!M6</f>
        <v>被评估单位：山西华润昌裕煤业有限公司</v>
      </c>
      <c r="B5" s="7"/>
      <c r="C5" s="7"/>
      <c r="H5" s="34" t="s">
        <v>587</v>
      </c>
    </row>
    <row r="6" s="5" customFormat="1" customHeight="1" spans="1:10">
      <c r="A6" s="8" t="s">
        <v>444</v>
      </c>
      <c r="B6" s="8" t="s">
        <v>722</v>
      </c>
      <c r="C6" s="8" t="s">
        <v>774</v>
      </c>
      <c r="D6" s="8" t="s">
        <v>1836</v>
      </c>
      <c r="E6" s="8" t="s">
        <v>671</v>
      </c>
      <c r="F6" s="38" t="s">
        <v>725</v>
      </c>
      <c r="G6" s="8" t="s">
        <v>415</v>
      </c>
      <c r="H6" s="8" t="s">
        <v>577</v>
      </c>
      <c r="I6" s="23" t="s">
        <v>592</v>
      </c>
      <c r="J6" s="3"/>
    </row>
    <row r="7" spans="1:9">
      <c r="A7" s="12" t="str">
        <f>IF(B7="","",ROW()-6)</f>
        <v/>
      </c>
      <c r="B7" s="13"/>
      <c r="C7" s="14"/>
      <c r="D7" s="14"/>
      <c r="E7" s="36"/>
      <c r="F7" s="15"/>
      <c r="G7" s="15"/>
      <c r="H7" s="13"/>
      <c r="I7" s="5" t="s">
        <v>4438</v>
      </c>
    </row>
    <row r="8" spans="1:9">
      <c r="A8" s="12" t="str">
        <f t="shared" ref="A8:A26" si="0">IF(B8="","",ROW()-6)</f>
        <v/>
      </c>
      <c r="B8" s="13"/>
      <c r="C8" s="14"/>
      <c r="D8" s="14"/>
      <c r="E8" s="36"/>
      <c r="F8" s="15"/>
      <c r="G8" s="15"/>
      <c r="H8" s="13"/>
      <c r="I8" s="5" t="s">
        <v>4439</v>
      </c>
    </row>
    <row r="9" spans="1:9">
      <c r="A9" s="12" t="str">
        <f t="shared" si="0"/>
        <v/>
      </c>
      <c r="B9" s="13"/>
      <c r="C9" s="14"/>
      <c r="D9" s="14"/>
      <c r="E9" s="36"/>
      <c r="F9" s="15"/>
      <c r="G9" s="15"/>
      <c r="H9" s="13"/>
      <c r="I9" s="5" t="s">
        <v>4440</v>
      </c>
    </row>
    <row r="10" spans="1:9">
      <c r="A10" s="12" t="str">
        <f t="shared" si="0"/>
        <v/>
      </c>
      <c r="B10" s="13"/>
      <c r="C10" s="14"/>
      <c r="D10" s="14"/>
      <c r="E10" s="36"/>
      <c r="F10" s="15"/>
      <c r="G10" s="15"/>
      <c r="H10" s="13"/>
      <c r="I10" s="5" t="s">
        <v>4441</v>
      </c>
    </row>
    <row r="11" spans="1:9">
      <c r="A11" s="12" t="str">
        <f t="shared" si="0"/>
        <v/>
      </c>
      <c r="B11" s="13"/>
      <c r="C11" s="14"/>
      <c r="D11" s="14"/>
      <c r="E11" s="36"/>
      <c r="F11" s="15"/>
      <c r="G11" s="15"/>
      <c r="H11" s="13"/>
      <c r="I11" s="5" t="s">
        <v>4442</v>
      </c>
    </row>
    <row r="12" spans="1:9">
      <c r="A12" s="12" t="str">
        <f t="shared" si="0"/>
        <v/>
      </c>
      <c r="B12" s="13"/>
      <c r="C12" s="14"/>
      <c r="D12" s="14"/>
      <c r="E12" s="36"/>
      <c r="F12" s="15"/>
      <c r="G12" s="15"/>
      <c r="H12" s="13"/>
      <c r="I12" s="5" t="s">
        <v>4443</v>
      </c>
    </row>
    <row r="13" spans="1:9">
      <c r="A13" s="12" t="str">
        <f t="shared" si="0"/>
        <v/>
      </c>
      <c r="B13" s="13"/>
      <c r="C13" s="14"/>
      <c r="D13" s="14"/>
      <c r="E13" s="36"/>
      <c r="F13" s="15"/>
      <c r="G13" s="15"/>
      <c r="H13" s="13"/>
      <c r="I13" s="5" t="s">
        <v>4444</v>
      </c>
    </row>
    <row r="14" spans="1:9">
      <c r="A14" s="12" t="str">
        <f t="shared" si="0"/>
        <v/>
      </c>
      <c r="B14" s="13"/>
      <c r="C14" s="14"/>
      <c r="D14" s="14"/>
      <c r="E14" s="36"/>
      <c r="F14" s="15"/>
      <c r="G14" s="15"/>
      <c r="H14" s="13"/>
      <c r="I14" s="5" t="s">
        <v>4445</v>
      </c>
    </row>
    <row r="15" spans="1:9">
      <c r="A15" s="12" t="str">
        <f t="shared" si="0"/>
        <v/>
      </c>
      <c r="B15" s="13"/>
      <c r="C15" s="14"/>
      <c r="D15" s="14"/>
      <c r="E15" s="36"/>
      <c r="F15" s="15"/>
      <c r="G15" s="15"/>
      <c r="H15" s="13"/>
      <c r="I15" s="5" t="s">
        <v>4446</v>
      </c>
    </row>
    <row r="16" spans="1:9">
      <c r="A16" s="12" t="str">
        <f t="shared" si="0"/>
        <v/>
      </c>
      <c r="B16" s="13"/>
      <c r="C16" s="14"/>
      <c r="D16" s="14"/>
      <c r="E16" s="36"/>
      <c r="F16" s="15"/>
      <c r="G16" s="15"/>
      <c r="H16" s="13"/>
      <c r="I16" s="5" t="s">
        <v>4447</v>
      </c>
    </row>
    <row r="17" spans="1:9">
      <c r="A17" s="12" t="str">
        <f t="shared" si="0"/>
        <v/>
      </c>
      <c r="B17" s="13"/>
      <c r="C17" s="14"/>
      <c r="D17" s="14"/>
      <c r="E17" s="36"/>
      <c r="F17" s="15"/>
      <c r="G17" s="15"/>
      <c r="H17" s="13"/>
      <c r="I17" s="5" t="s">
        <v>4448</v>
      </c>
    </row>
    <row r="18" spans="1:9">
      <c r="A18" s="12" t="str">
        <f t="shared" si="0"/>
        <v/>
      </c>
      <c r="B18" s="13"/>
      <c r="C18" s="14"/>
      <c r="D18" s="14"/>
      <c r="E18" s="36"/>
      <c r="F18" s="15"/>
      <c r="G18" s="15"/>
      <c r="H18" s="13"/>
      <c r="I18" s="5" t="s">
        <v>4449</v>
      </c>
    </row>
    <row r="19" spans="1:9">
      <c r="A19" s="12" t="str">
        <f t="shared" si="0"/>
        <v/>
      </c>
      <c r="B19" s="13"/>
      <c r="C19" s="14"/>
      <c r="D19" s="14"/>
      <c r="E19" s="36"/>
      <c r="F19" s="15"/>
      <c r="G19" s="15"/>
      <c r="H19" s="13"/>
      <c r="I19" s="5" t="s">
        <v>4450</v>
      </c>
    </row>
    <row r="20" spans="1:9">
      <c r="A20" s="12" t="str">
        <f t="shared" si="0"/>
        <v/>
      </c>
      <c r="B20" s="13"/>
      <c r="C20" s="14"/>
      <c r="D20" s="14"/>
      <c r="E20" s="36"/>
      <c r="F20" s="15"/>
      <c r="G20" s="15"/>
      <c r="H20" s="13"/>
      <c r="I20" s="5" t="s">
        <v>4451</v>
      </c>
    </row>
    <row r="21" spans="1:9">
      <c r="A21" s="12" t="str">
        <f t="shared" si="0"/>
        <v/>
      </c>
      <c r="B21" s="13"/>
      <c r="C21" s="14"/>
      <c r="D21" s="14"/>
      <c r="E21" s="36"/>
      <c r="F21" s="15"/>
      <c r="G21" s="15"/>
      <c r="H21" s="13"/>
      <c r="I21" s="5" t="s">
        <v>4452</v>
      </c>
    </row>
    <row r="22" spans="1:9">
      <c r="A22" s="12" t="str">
        <f t="shared" si="0"/>
        <v/>
      </c>
      <c r="B22" s="13"/>
      <c r="C22" s="14"/>
      <c r="D22" s="14"/>
      <c r="E22" s="36"/>
      <c r="F22" s="15"/>
      <c r="G22" s="15"/>
      <c r="H22" s="13"/>
      <c r="I22" s="5" t="s">
        <v>4453</v>
      </c>
    </row>
    <row r="23" spans="1:9">
      <c r="A23" s="12" t="str">
        <f t="shared" si="0"/>
        <v/>
      </c>
      <c r="B23" s="13"/>
      <c r="C23" s="14"/>
      <c r="D23" s="14"/>
      <c r="E23" s="36"/>
      <c r="F23" s="15"/>
      <c r="G23" s="15"/>
      <c r="H23" s="13"/>
      <c r="I23" s="5" t="s">
        <v>4454</v>
      </c>
    </row>
    <row r="24" spans="1:9">
      <c r="A24" s="12" t="str">
        <f t="shared" si="0"/>
        <v/>
      </c>
      <c r="B24" s="13"/>
      <c r="C24" s="14"/>
      <c r="D24" s="14"/>
      <c r="E24" s="36"/>
      <c r="F24" s="15"/>
      <c r="G24" s="15"/>
      <c r="H24" s="13"/>
      <c r="I24" s="5" t="s">
        <v>4455</v>
      </c>
    </row>
    <row r="25" spans="1:9">
      <c r="A25" s="12" t="str">
        <f t="shared" si="0"/>
        <v/>
      </c>
      <c r="B25" s="13"/>
      <c r="C25" s="14"/>
      <c r="D25" s="14"/>
      <c r="E25" s="36"/>
      <c r="F25" s="15"/>
      <c r="G25" s="15"/>
      <c r="H25" s="13"/>
      <c r="I25" s="5" t="s">
        <v>4456</v>
      </c>
    </row>
    <row r="26" spans="1:9">
      <c r="A26" s="12" t="str">
        <f t="shared" si="0"/>
        <v/>
      </c>
      <c r="B26" s="13"/>
      <c r="C26" s="14"/>
      <c r="D26" s="14"/>
      <c r="E26" s="36"/>
      <c r="F26" s="15"/>
      <c r="G26" s="15"/>
      <c r="H26" s="13"/>
      <c r="I26" s="5" t="s">
        <v>4457</v>
      </c>
    </row>
    <row r="27" customHeight="1" spans="1:8">
      <c r="A27" s="24" t="s">
        <v>812</v>
      </c>
      <c r="B27" s="25"/>
      <c r="C27" s="26"/>
      <c r="D27" s="26"/>
      <c r="E27" s="26"/>
      <c r="F27" s="32">
        <f>SUM(F7:F26)</f>
        <v>0</v>
      </c>
      <c r="G27" s="32">
        <f>SUM(G7:G26)</f>
        <v>0</v>
      </c>
      <c r="H27" s="28"/>
    </row>
    <row r="28" customHeight="1" spans="1:9">
      <c r="A28" s="3" t="str">
        <f>基本信息输入表!$K$6&amp;"填表人："&amp;基本信息输入表!$M$84</f>
        <v>被评估单位填表人：阎丽红</v>
      </c>
      <c r="G28" s="3" t="str">
        <f>"评估人员："&amp;基本信息输入表!$Q$84</f>
        <v>评估人员：</v>
      </c>
      <c r="I28" s="31" t="s">
        <v>439</v>
      </c>
    </row>
    <row r="29" customHeight="1" spans="1:1">
      <c r="A29" s="3" t="str">
        <f>"填表日期："&amp;YEAR(基本信息输入表!$O$84)&amp;"年"&amp;MONTH(基本信息输入表!$O$84)&amp;"月"&amp;DAY(基本信息输入表!$O$84)&amp;"日"</f>
        <v>填表日期：2020年4月25日</v>
      </c>
    </row>
  </sheetData>
  <mergeCells count="4">
    <mergeCell ref="A2:H2"/>
    <mergeCell ref="A3:H3"/>
    <mergeCell ref="A5:C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3"/>
  <sheetViews>
    <sheetView showGridLines="0" workbookViewId="0">
      <selection activeCell="A4" sqref="$A4:$XFD4"/>
    </sheetView>
  </sheetViews>
  <sheetFormatPr defaultColWidth="9" defaultRowHeight="15.75" customHeight="1"/>
  <cols>
    <col min="1" max="1" width="4.25" style="3" customWidth="1"/>
    <col min="2" max="2" width="25.25" style="3" customWidth="1"/>
    <col min="3" max="3" width="11.75" style="3" customWidth="1"/>
    <col min="4" max="6" width="18.5" style="3" customWidth="1"/>
    <col min="7" max="8" width="15.625" style="3" customWidth="1"/>
    <col min="9" max="9" width="15.5" style="3" customWidth="1"/>
    <col min="10" max="16384" width="9" style="3"/>
  </cols>
  <sheetData>
    <row r="1" customHeight="1" spans="1:1">
      <c r="A1" s="2" t="s">
        <v>409</v>
      </c>
    </row>
    <row r="2" s="20" customFormat="1" ht="30" customHeight="1" spans="1:9">
      <c r="A2" s="4" t="s">
        <v>4458</v>
      </c>
      <c r="B2" s="4"/>
      <c r="C2" s="4"/>
      <c r="D2" s="4"/>
      <c r="E2" s="4"/>
      <c r="F2" s="4"/>
      <c r="G2" s="4"/>
      <c r="H2" s="4"/>
      <c r="I2" s="4"/>
    </row>
    <row r="3" customHeight="1" spans="1:9">
      <c r="A3" s="5" t="str">
        <f>"评估基准日："&amp;TEXT(基本信息输入表!M7,"yyyy年mm月dd日")</f>
        <v>评估基准日：2020年03月31日</v>
      </c>
      <c r="B3" s="5"/>
      <c r="C3" s="5"/>
      <c r="D3" s="5"/>
      <c r="E3" s="5"/>
      <c r="F3" s="5"/>
      <c r="G3" s="5"/>
      <c r="H3" s="5"/>
      <c r="I3" s="5"/>
    </row>
    <row r="4" ht="14.1" customHeight="1" spans="1:9">
      <c r="A4" s="5"/>
      <c r="B4" s="5"/>
      <c r="C4" s="5"/>
      <c r="D4" s="5"/>
      <c r="E4" s="5"/>
      <c r="F4" s="5"/>
      <c r="G4" s="5"/>
      <c r="H4" s="5"/>
      <c r="I4" s="29" t="s">
        <v>4459</v>
      </c>
    </row>
    <row r="5" customHeight="1" spans="1:9">
      <c r="A5" s="7" t="str">
        <f>基本信息输入表!K6&amp;"："&amp;基本信息输入表!M6</f>
        <v>被评估单位：山西华润昌裕煤业有限公司</v>
      </c>
      <c r="B5" s="7"/>
      <c r="C5" s="7"/>
      <c r="D5" s="7"/>
      <c r="E5" s="6"/>
      <c r="F5" s="6"/>
      <c r="I5" s="34" t="s">
        <v>587</v>
      </c>
    </row>
    <row r="6" s="5" customFormat="1" customHeight="1" spans="1:10">
      <c r="A6" s="8" t="s">
        <v>444</v>
      </c>
      <c r="B6" s="8" t="s">
        <v>722</v>
      </c>
      <c r="C6" s="8" t="s">
        <v>774</v>
      </c>
      <c r="D6" s="8" t="s">
        <v>752</v>
      </c>
      <c r="E6" s="8" t="s">
        <v>589</v>
      </c>
      <c r="F6" s="8" t="s">
        <v>4392</v>
      </c>
      <c r="G6" s="38" t="s">
        <v>725</v>
      </c>
      <c r="H6" s="8" t="s">
        <v>415</v>
      </c>
      <c r="I6" s="8" t="s">
        <v>577</v>
      </c>
      <c r="J6" s="23" t="s">
        <v>592</v>
      </c>
    </row>
    <row r="7" spans="1:10">
      <c r="A7" s="12" t="str">
        <f>IF(B7="","",ROW()-6)</f>
        <v/>
      </c>
      <c r="B7" s="13"/>
      <c r="C7" s="14"/>
      <c r="D7" s="13"/>
      <c r="E7" s="13"/>
      <c r="F7" s="15"/>
      <c r="G7" s="15"/>
      <c r="H7" s="15"/>
      <c r="I7" s="13"/>
      <c r="J7" s="5" t="s">
        <v>4460</v>
      </c>
    </row>
    <row r="8" spans="1:10">
      <c r="A8" s="12" t="str">
        <f>IF(B8="","",ROW()-6)</f>
        <v/>
      </c>
      <c r="B8" s="13"/>
      <c r="C8" s="14"/>
      <c r="D8" s="13"/>
      <c r="E8" s="13"/>
      <c r="F8" s="15"/>
      <c r="G8" s="15"/>
      <c r="H8" s="15"/>
      <c r="I8" s="13"/>
      <c r="J8" s="5" t="s">
        <v>4461</v>
      </c>
    </row>
    <row r="9" spans="1:10">
      <c r="A9" s="12"/>
      <c r="B9" s="13"/>
      <c r="C9" s="14"/>
      <c r="D9" s="13"/>
      <c r="E9" s="13"/>
      <c r="F9" s="15"/>
      <c r="G9" s="15"/>
      <c r="H9" s="15"/>
      <c r="I9" s="13"/>
      <c r="J9" s="5" t="s">
        <v>4462</v>
      </c>
    </row>
    <row r="10" spans="1:10">
      <c r="A10" s="12"/>
      <c r="B10" s="13"/>
      <c r="C10" s="14"/>
      <c r="D10" s="13"/>
      <c r="E10" s="13"/>
      <c r="F10" s="15"/>
      <c r="G10" s="15"/>
      <c r="H10" s="15"/>
      <c r="I10" s="13"/>
      <c r="J10" s="5" t="s">
        <v>4463</v>
      </c>
    </row>
    <row r="11" spans="1:10">
      <c r="A11" s="12"/>
      <c r="B11" s="13"/>
      <c r="C11" s="14"/>
      <c r="D11" s="13"/>
      <c r="E11" s="13"/>
      <c r="F11" s="15"/>
      <c r="G11" s="15"/>
      <c r="H11" s="15"/>
      <c r="I11" s="13"/>
      <c r="J11" s="5" t="s">
        <v>4464</v>
      </c>
    </row>
    <row r="12" spans="1:10">
      <c r="A12" s="12"/>
      <c r="B12" s="13"/>
      <c r="C12" s="14"/>
      <c r="D12" s="13"/>
      <c r="E12" s="13"/>
      <c r="F12" s="15"/>
      <c r="G12" s="15"/>
      <c r="H12" s="15"/>
      <c r="I12" s="13"/>
      <c r="J12" s="5" t="s">
        <v>4465</v>
      </c>
    </row>
    <row r="13" spans="1:10">
      <c r="A13" s="12"/>
      <c r="B13" s="13"/>
      <c r="C13" s="14"/>
      <c r="D13" s="13"/>
      <c r="E13" s="13"/>
      <c r="F13" s="15"/>
      <c r="G13" s="15"/>
      <c r="H13" s="15"/>
      <c r="I13" s="13"/>
      <c r="J13" s="5" t="s">
        <v>4466</v>
      </c>
    </row>
    <row r="14" spans="1:10">
      <c r="A14" s="12"/>
      <c r="B14" s="13"/>
      <c r="C14" s="14"/>
      <c r="D14" s="13"/>
      <c r="E14" s="13"/>
      <c r="F14" s="15"/>
      <c r="G14" s="15"/>
      <c r="H14" s="15"/>
      <c r="I14" s="13"/>
      <c r="J14" s="5" t="s">
        <v>4467</v>
      </c>
    </row>
    <row r="15" spans="1:10">
      <c r="A15" s="12"/>
      <c r="B15" s="13"/>
      <c r="C15" s="14"/>
      <c r="D15" s="13"/>
      <c r="E15" s="13"/>
      <c r="F15" s="15"/>
      <c r="G15" s="15"/>
      <c r="H15" s="15"/>
      <c r="I15" s="13"/>
      <c r="J15" s="5" t="s">
        <v>4468</v>
      </c>
    </row>
    <row r="16" spans="1:10">
      <c r="A16" s="12"/>
      <c r="B16" s="13"/>
      <c r="C16" s="14"/>
      <c r="D16" s="13"/>
      <c r="E16" s="13"/>
      <c r="F16" s="15"/>
      <c r="G16" s="15"/>
      <c r="H16" s="15"/>
      <c r="I16" s="13"/>
      <c r="J16" s="5" t="s">
        <v>4469</v>
      </c>
    </row>
    <row r="17" spans="1:10">
      <c r="A17" s="12"/>
      <c r="B17" s="13"/>
      <c r="C17" s="14"/>
      <c r="D17" s="13"/>
      <c r="E17" s="13"/>
      <c r="F17" s="15"/>
      <c r="G17" s="15"/>
      <c r="H17" s="15"/>
      <c r="I17" s="13"/>
      <c r="J17" s="5" t="s">
        <v>4470</v>
      </c>
    </row>
    <row r="18" spans="1:10">
      <c r="A18" s="12"/>
      <c r="B18" s="13"/>
      <c r="C18" s="14"/>
      <c r="D18" s="13"/>
      <c r="E18" s="13"/>
      <c r="F18" s="15"/>
      <c r="G18" s="15"/>
      <c r="H18" s="15"/>
      <c r="I18" s="13"/>
      <c r="J18" s="5" t="s">
        <v>4471</v>
      </c>
    </row>
    <row r="19" spans="1:10">
      <c r="A19" s="12"/>
      <c r="B19" s="13"/>
      <c r="C19" s="14"/>
      <c r="D19" s="13"/>
      <c r="E19" s="13"/>
      <c r="F19" s="15"/>
      <c r="G19" s="15"/>
      <c r="H19" s="15"/>
      <c r="I19" s="13"/>
      <c r="J19" s="5" t="s">
        <v>4472</v>
      </c>
    </row>
    <row r="20" spans="1:10">
      <c r="A20" s="12"/>
      <c r="B20" s="13"/>
      <c r="C20" s="14"/>
      <c r="D20" s="13"/>
      <c r="E20" s="13"/>
      <c r="F20" s="15"/>
      <c r="G20" s="15"/>
      <c r="H20" s="15"/>
      <c r="I20" s="13"/>
      <c r="J20" s="5" t="s">
        <v>4473</v>
      </c>
    </row>
    <row r="21" spans="1:10">
      <c r="A21" s="12"/>
      <c r="B21" s="13"/>
      <c r="C21" s="14"/>
      <c r="D21" s="13"/>
      <c r="E21" s="13"/>
      <c r="F21" s="15"/>
      <c r="G21" s="15"/>
      <c r="H21" s="15"/>
      <c r="I21" s="13"/>
      <c r="J21" s="5" t="s">
        <v>4474</v>
      </c>
    </row>
    <row r="22" spans="1:10">
      <c r="A22" s="12"/>
      <c r="B22" s="13"/>
      <c r="C22" s="14"/>
      <c r="D22" s="13"/>
      <c r="E22" s="13"/>
      <c r="F22" s="15"/>
      <c r="G22" s="15"/>
      <c r="H22" s="15"/>
      <c r="I22" s="13"/>
      <c r="J22" s="5" t="s">
        <v>4475</v>
      </c>
    </row>
    <row r="23" spans="1:10">
      <c r="A23" s="12"/>
      <c r="B23" s="13"/>
      <c r="C23" s="14"/>
      <c r="D23" s="13"/>
      <c r="E23" s="13"/>
      <c r="F23" s="15"/>
      <c r="G23" s="15"/>
      <c r="H23" s="15"/>
      <c r="I23" s="13"/>
      <c r="J23" s="5" t="s">
        <v>4476</v>
      </c>
    </row>
    <row r="24" spans="1:10">
      <c r="A24" s="12"/>
      <c r="B24" s="13"/>
      <c r="C24" s="14"/>
      <c r="D24" s="13"/>
      <c r="E24" s="13"/>
      <c r="F24" s="15"/>
      <c r="G24" s="15"/>
      <c r="H24" s="15"/>
      <c r="I24" s="13"/>
      <c r="J24" s="5" t="s">
        <v>4477</v>
      </c>
    </row>
    <row r="25" spans="1:10">
      <c r="A25" s="12"/>
      <c r="B25" s="13"/>
      <c r="C25" s="14"/>
      <c r="D25" s="13"/>
      <c r="E25" s="13"/>
      <c r="F25" s="15"/>
      <c r="G25" s="15"/>
      <c r="H25" s="15"/>
      <c r="I25" s="13"/>
      <c r="J25" s="5" t="s">
        <v>4478</v>
      </c>
    </row>
    <row r="26" spans="1:10">
      <c r="A26" s="12"/>
      <c r="B26" s="13"/>
      <c r="C26" s="14"/>
      <c r="D26" s="13"/>
      <c r="E26" s="13"/>
      <c r="F26" s="15"/>
      <c r="G26" s="15"/>
      <c r="H26" s="15"/>
      <c r="I26" s="13"/>
      <c r="J26" s="5" t="s">
        <v>4479</v>
      </c>
    </row>
    <row r="27" spans="1:10">
      <c r="A27" s="12"/>
      <c r="B27" s="13"/>
      <c r="C27" s="14"/>
      <c r="D27" s="13"/>
      <c r="E27" s="13"/>
      <c r="F27" s="15"/>
      <c r="G27" s="15"/>
      <c r="H27" s="15"/>
      <c r="I27" s="13"/>
      <c r="J27" s="5" t="s">
        <v>4480</v>
      </c>
    </row>
    <row r="28" spans="1:10">
      <c r="A28" s="12"/>
      <c r="B28" s="13"/>
      <c r="C28" s="14"/>
      <c r="D28" s="13"/>
      <c r="E28" s="13"/>
      <c r="F28" s="15"/>
      <c r="G28" s="15"/>
      <c r="H28" s="15"/>
      <c r="I28" s="13"/>
      <c r="J28" s="5" t="s">
        <v>4481</v>
      </c>
    </row>
    <row r="29" spans="1:10">
      <c r="A29" s="12"/>
      <c r="B29" s="13"/>
      <c r="C29" s="14"/>
      <c r="D29" s="13"/>
      <c r="E29" s="13"/>
      <c r="F29" s="15"/>
      <c r="G29" s="15"/>
      <c r="H29" s="15"/>
      <c r="I29" s="13"/>
      <c r="J29" s="5" t="s">
        <v>4482</v>
      </c>
    </row>
    <row r="30" spans="1:10">
      <c r="A30" s="12"/>
      <c r="B30" s="13"/>
      <c r="C30" s="14"/>
      <c r="D30" s="13"/>
      <c r="E30" s="13"/>
      <c r="F30" s="15"/>
      <c r="G30" s="15"/>
      <c r="H30" s="15"/>
      <c r="I30" s="13"/>
      <c r="J30" s="5" t="s">
        <v>4483</v>
      </c>
    </row>
    <row r="31" spans="1:10">
      <c r="A31" s="12"/>
      <c r="B31" s="13"/>
      <c r="C31" s="14"/>
      <c r="D31" s="13"/>
      <c r="E31" s="13"/>
      <c r="F31" s="15"/>
      <c r="G31" s="15"/>
      <c r="H31" s="15"/>
      <c r="I31" s="13"/>
      <c r="J31" s="5" t="s">
        <v>4484</v>
      </c>
    </row>
    <row r="32" spans="1:10">
      <c r="A32" s="12"/>
      <c r="B32" s="13"/>
      <c r="C32" s="14"/>
      <c r="D32" s="13"/>
      <c r="E32" s="13"/>
      <c r="F32" s="15"/>
      <c r="G32" s="15"/>
      <c r="H32" s="15"/>
      <c r="I32" s="13"/>
      <c r="J32" s="5" t="s">
        <v>4485</v>
      </c>
    </row>
    <row r="33" spans="1:10">
      <c r="A33" s="12"/>
      <c r="B33" s="13"/>
      <c r="C33" s="14"/>
      <c r="D33" s="13"/>
      <c r="E33" s="13"/>
      <c r="F33" s="15"/>
      <c r="G33" s="15"/>
      <c r="H33" s="15"/>
      <c r="I33" s="13"/>
      <c r="J33" s="5" t="s">
        <v>4486</v>
      </c>
    </row>
    <row r="34" spans="1:10">
      <c r="A34" s="12"/>
      <c r="B34" s="13"/>
      <c r="C34" s="14"/>
      <c r="D34" s="13"/>
      <c r="E34" s="13"/>
      <c r="F34" s="15"/>
      <c r="G34" s="15"/>
      <c r="H34" s="15"/>
      <c r="I34" s="13"/>
      <c r="J34" s="5" t="s">
        <v>4487</v>
      </c>
    </row>
    <row r="35" spans="1:10">
      <c r="A35" s="12"/>
      <c r="B35" s="13"/>
      <c r="C35" s="14"/>
      <c r="D35" s="13"/>
      <c r="E35" s="13"/>
      <c r="F35" s="15"/>
      <c r="G35" s="15"/>
      <c r="H35" s="15"/>
      <c r="I35" s="13"/>
      <c r="J35" s="5" t="s">
        <v>4488</v>
      </c>
    </row>
    <row r="36" spans="1:10">
      <c r="A36" s="12"/>
      <c r="B36" s="13"/>
      <c r="C36" s="14"/>
      <c r="D36" s="13"/>
      <c r="E36" s="13"/>
      <c r="F36" s="15"/>
      <c r="G36" s="15"/>
      <c r="H36" s="15"/>
      <c r="I36" s="13"/>
      <c r="J36" s="5" t="s">
        <v>4489</v>
      </c>
    </row>
    <row r="37" spans="1:10">
      <c r="A37" s="12"/>
      <c r="B37" s="13"/>
      <c r="C37" s="14"/>
      <c r="D37" s="13"/>
      <c r="E37" s="13"/>
      <c r="F37" s="15"/>
      <c r="G37" s="15"/>
      <c r="H37" s="15"/>
      <c r="I37" s="13"/>
      <c r="J37" s="5" t="s">
        <v>4490</v>
      </c>
    </row>
    <row r="38" spans="1:10">
      <c r="A38" s="12"/>
      <c r="B38" s="13"/>
      <c r="C38" s="14"/>
      <c r="D38" s="13"/>
      <c r="E38" s="13"/>
      <c r="F38" s="15"/>
      <c r="G38" s="15"/>
      <c r="H38" s="15"/>
      <c r="I38" s="13"/>
      <c r="J38" s="5" t="s">
        <v>4491</v>
      </c>
    </row>
    <row r="39" spans="1:10">
      <c r="A39" s="12"/>
      <c r="B39" s="13"/>
      <c r="C39" s="14"/>
      <c r="D39" s="13"/>
      <c r="E39" s="13"/>
      <c r="F39" s="15"/>
      <c r="G39" s="15"/>
      <c r="H39" s="15"/>
      <c r="I39" s="13"/>
      <c r="J39" s="5" t="s">
        <v>4492</v>
      </c>
    </row>
    <row r="40" spans="1:10">
      <c r="A40" s="12"/>
      <c r="B40" s="13"/>
      <c r="C40" s="14"/>
      <c r="D40" s="13"/>
      <c r="E40" s="13"/>
      <c r="F40" s="15"/>
      <c r="G40" s="15"/>
      <c r="H40" s="15"/>
      <c r="I40" s="13"/>
      <c r="J40" s="5" t="s">
        <v>4493</v>
      </c>
    </row>
    <row r="41" spans="1:10">
      <c r="A41" s="12"/>
      <c r="B41" s="13"/>
      <c r="C41" s="14"/>
      <c r="D41" s="13"/>
      <c r="E41" s="13"/>
      <c r="F41" s="15"/>
      <c r="G41" s="15"/>
      <c r="H41" s="15"/>
      <c r="I41" s="13"/>
      <c r="J41" s="5" t="s">
        <v>4494</v>
      </c>
    </row>
    <row r="42" spans="1:10">
      <c r="A42" s="12"/>
      <c r="B42" s="13"/>
      <c r="C42" s="14"/>
      <c r="D42" s="13"/>
      <c r="E42" s="13"/>
      <c r="F42" s="15"/>
      <c r="G42" s="15"/>
      <c r="H42" s="15"/>
      <c r="I42" s="13"/>
      <c r="J42" s="5" t="s">
        <v>4495</v>
      </c>
    </row>
    <row r="43" spans="1:10">
      <c r="A43" s="12"/>
      <c r="B43" s="13"/>
      <c r="C43" s="14"/>
      <c r="D43" s="13"/>
      <c r="E43" s="13"/>
      <c r="F43" s="15"/>
      <c r="G43" s="15"/>
      <c r="H43" s="15"/>
      <c r="I43" s="13"/>
      <c r="J43" s="5" t="s">
        <v>4496</v>
      </c>
    </row>
    <row r="44" spans="1:10">
      <c r="A44" s="12" t="str">
        <f>IF(B44="","",ROW()-6)</f>
        <v/>
      </c>
      <c r="B44" s="13"/>
      <c r="C44" s="14"/>
      <c r="D44" s="13"/>
      <c r="E44" s="13"/>
      <c r="F44" s="15"/>
      <c r="G44" s="15"/>
      <c r="H44" s="15"/>
      <c r="I44" s="13"/>
      <c r="J44" s="5" t="s">
        <v>4497</v>
      </c>
    </row>
    <row r="45" spans="1:10">
      <c r="A45" s="12"/>
      <c r="B45" s="13"/>
      <c r="C45" s="14"/>
      <c r="D45" s="13"/>
      <c r="E45" s="13"/>
      <c r="F45" s="15"/>
      <c r="G45" s="15"/>
      <c r="H45" s="15"/>
      <c r="I45" s="13"/>
      <c r="J45" s="5" t="s">
        <v>4498</v>
      </c>
    </row>
    <row r="46" spans="1:10">
      <c r="A46" s="12"/>
      <c r="B46" s="13"/>
      <c r="C46" s="14"/>
      <c r="D46" s="13"/>
      <c r="E46" s="13"/>
      <c r="F46" s="15"/>
      <c r="G46" s="15"/>
      <c r="H46" s="15"/>
      <c r="I46" s="13"/>
      <c r="J46" s="5" t="s">
        <v>4499</v>
      </c>
    </row>
    <row r="47" spans="1:10">
      <c r="A47" s="12"/>
      <c r="B47" s="13"/>
      <c r="C47" s="14"/>
      <c r="D47" s="13"/>
      <c r="E47" s="13"/>
      <c r="F47" s="15"/>
      <c r="G47" s="15"/>
      <c r="H47" s="15"/>
      <c r="I47" s="13"/>
      <c r="J47" s="5" t="s">
        <v>4500</v>
      </c>
    </row>
    <row r="48" spans="1:10">
      <c r="A48" s="12" t="str">
        <f>IF(B48="","",ROW()-6)</f>
        <v/>
      </c>
      <c r="B48" s="13"/>
      <c r="C48" s="14"/>
      <c r="D48" s="13"/>
      <c r="E48" s="13"/>
      <c r="F48" s="15"/>
      <c r="G48" s="15"/>
      <c r="H48" s="15"/>
      <c r="I48" s="13"/>
      <c r="J48" s="5" t="s">
        <v>4501</v>
      </c>
    </row>
    <row r="49" spans="1:10">
      <c r="A49" s="12" t="str">
        <f>IF(B49="","",ROW()-6)</f>
        <v/>
      </c>
      <c r="B49" s="13"/>
      <c r="C49" s="14"/>
      <c r="D49" s="13"/>
      <c r="E49" s="13"/>
      <c r="F49" s="15"/>
      <c r="G49" s="15"/>
      <c r="H49" s="15"/>
      <c r="I49" s="13"/>
      <c r="J49" s="5" t="s">
        <v>4502</v>
      </c>
    </row>
    <row r="50" spans="1:10">
      <c r="A50" s="12" t="str">
        <f>IF(B50="","",ROW()-6)</f>
        <v/>
      </c>
      <c r="B50" s="13"/>
      <c r="C50" s="14"/>
      <c r="D50" s="13"/>
      <c r="E50" s="13"/>
      <c r="F50" s="15"/>
      <c r="G50" s="15"/>
      <c r="H50" s="15"/>
      <c r="I50" s="13"/>
      <c r="J50" s="5" t="s">
        <v>4503</v>
      </c>
    </row>
    <row r="51" customHeight="1" spans="1:9">
      <c r="A51" s="24" t="s">
        <v>812</v>
      </c>
      <c r="B51" s="25"/>
      <c r="C51" s="26"/>
      <c r="D51" s="26"/>
      <c r="E51" s="26"/>
      <c r="F51" s="26"/>
      <c r="G51" s="32">
        <f>SUM(G7:G50)</f>
        <v>0</v>
      </c>
      <c r="H51" s="32">
        <f>SUM(H7:H50)</f>
        <v>0</v>
      </c>
      <c r="I51" s="28"/>
    </row>
    <row r="52" customHeight="1" spans="1:10">
      <c r="A52" s="3" t="str">
        <f>基本信息输入表!$K$6&amp;"填表人："&amp;基本信息输入表!$M$85</f>
        <v>被评估单位填表人：阎丽红</v>
      </c>
      <c r="G52" s="3" t="str">
        <f>"评估人员："&amp;基本信息输入表!$Q$85</f>
        <v>评估人员：</v>
      </c>
      <c r="J52" s="31" t="s">
        <v>439</v>
      </c>
    </row>
    <row r="53" customHeight="1" spans="1:1">
      <c r="A53" s="3" t="str">
        <f>"填表日期："&amp;YEAR(基本信息输入表!$O$85)&amp;"年"&amp;MONTH(基本信息输入表!$O$85)&amp;"月"&amp;DAY(基本信息输入表!$O$85)&amp;"日"</f>
        <v>填表日期：2020年4月25日</v>
      </c>
    </row>
  </sheetData>
  <mergeCells count="4">
    <mergeCell ref="A2:I2"/>
    <mergeCell ref="A3:I3"/>
    <mergeCell ref="A5:D5"/>
    <mergeCell ref="A51:B51"/>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1"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showGridLines="0" workbookViewId="0">
      <selection activeCell="A4" sqref="$A4:$XFD4"/>
    </sheetView>
  </sheetViews>
  <sheetFormatPr defaultColWidth="9" defaultRowHeight="12.75"/>
  <cols>
    <col min="1" max="1" width="5.25" style="3" customWidth="1"/>
    <col min="2" max="4" width="13.75" style="3" customWidth="1"/>
    <col min="5" max="9" width="13.625" style="3" customWidth="1"/>
    <col min="10" max="10" width="15.25" style="3" customWidth="1"/>
    <col min="11" max="16384" width="9" style="3"/>
  </cols>
  <sheetData>
    <row r="1" ht="15.75" customHeight="1" spans="1:1">
      <c r="A1" s="2" t="s">
        <v>409</v>
      </c>
    </row>
    <row r="2" s="20" customFormat="1" ht="30" customHeight="1" spans="1:9">
      <c r="A2" s="4" t="s">
        <v>4504</v>
      </c>
      <c r="B2" s="4"/>
      <c r="C2" s="4"/>
      <c r="D2" s="4"/>
      <c r="E2" s="4"/>
      <c r="F2" s="4"/>
      <c r="G2" s="4"/>
      <c r="H2" s="4"/>
      <c r="I2" s="4"/>
    </row>
    <row r="3" ht="15.75" customHeight="1" spans="1:9">
      <c r="A3" s="5" t="str">
        <f>"评估基准日："&amp;TEXT(基本信息输入表!M7,"yyyy年mm月dd日")</f>
        <v>评估基准日：2020年03月31日</v>
      </c>
      <c r="B3" s="5"/>
      <c r="C3" s="5"/>
      <c r="D3" s="5"/>
      <c r="E3" s="5"/>
      <c r="F3" s="5"/>
      <c r="G3" s="5"/>
      <c r="H3" s="5"/>
      <c r="I3" s="5"/>
    </row>
    <row r="4" ht="14.1" customHeight="1" spans="1:9">
      <c r="A4" s="5"/>
      <c r="B4" s="5"/>
      <c r="C4" s="5"/>
      <c r="D4" s="5"/>
      <c r="E4" s="5"/>
      <c r="F4" s="5"/>
      <c r="G4" s="5"/>
      <c r="H4" s="5"/>
      <c r="I4" s="40" t="s">
        <v>4505</v>
      </c>
    </row>
    <row r="5" ht="15.75" customHeight="1" spans="1:9">
      <c r="A5" s="7" t="str">
        <f>基本信息输入表!K6&amp;"："&amp;基本信息输入表!M6</f>
        <v>被评估单位：山西华润昌裕煤业有限公司</v>
      </c>
      <c r="B5" s="7"/>
      <c r="C5" s="7"/>
      <c r="D5" s="7"/>
      <c r="E5" s="6"/>
      <c r="F5" s="6"/>
      <c r="I5" s="34" t="s">
        <v>587</v>
      </c>
    </row>
    <row r="6" s="5" customFormat="1" ht="15.75" customHeight="1" spans="1:10">
      <c r="A6" s="8" t="s">
        <v>444</v>
      </c>
      <c r="B6" s="8" t="s">
        <v>722</v>
      </c>
      <c r="C6" s="8" t="s">
        <v>774</v>
      </c>
      <c r="D6" s="8" t="s">
        <v>752</v>
      </c>
      <c r="E6" s="8" t="s">
        <v>589</v>
      </c>
      <c r="F6" s="8" t="s">
        <v>4392</v>
      </c>
      <c r="G6" s="38" t="s">
        <v>725</v>
      </c>
      <c r="H6" s="8" t="s">
        <v>415</v>
      </c>
      <c r="I6" s="8" t="s">
        <v>577</v>
      </c>
      <c r="J6" s="23" t="s">
        <v>592</v>
      </c>
    </row>
    <row r="7" spans="1:10">
      <c r="A7" s="12" t="str">
        <f>IF(B7="","",ROW()-6)</f>
        <v/>
      </c>
      <c r="B7" s="13"/>
      <c r="C7" s="14"/>
      <c r="D7" s="13"/>
      <c r="E7" s="39"/>
      <c r="F7" s="15"/>
      <c r="G7" s="15"/>
      <c r="H7" s="15"/>
      <c r="I7" s="13"/>
      <c r="J7" s="5" t="s">
        <v>4506</v>
      </c>
    </row>
    <row r="8" spans="1:10">
      <c r="A8" s="12" t="str">
        <f t="shared" ref="A8:A26" si="0">IF(B8="","",ROW()-6)</f>
        <v/>
      </c>
      <c r="B8" s="13"/>
      <c r="C8" s="14"/>
      <c r="D8" s="13"/>
      <c r="E8" s="39"/>
      <c r="F8" s="15"/>
      <c r="G8" s="15"/>
      <c r="H8" s="15"/>
      <c r="I8" s="13"/>
      <c r="J8" s="5" t="s">
        <v>4507</v>
      </c>
    </row>
    <row r="9" spans="1:10">
      <c r="A9" s="12"/>
      <c r="B9" s="13"/>
      <c r="C9" s="14"/>
      <c r="D9" s="13"/>
      <c r="E9" s="39"/>
      <c r="F9" s="15"/>
      <c r="G9" s="15"/>
      <c r="H9" s="15"/>
      <c r="I9" s="13"/>
      <c r="J9" s="5" t="s">
        <v>4508</v>
      </c>
    </row>
    <row r="10" spans="1:10">
      <c r="A10" s="12"/>
      <c r="B10" s="13"/>
      <c r="C10" s="14"/>
      <c r="D10" s="13"/>
      <c r="E10" s="39"/>
      <c r="F10" s="15"/>
      <c r="G10" s="15"/>
      <c r="H10" s="15"/>
      <c r="I10" s="13"/>
      <c r="J10" s="5" t="s">
        <v>4509</v>
      </c>
    </row>
    <row r="11" spans="1:10">
      <c r="A11" s="12"/>
      <c r="B11" s="13"/>
      <c r="C11" s="14"/>
      <c r="D11" s="13"/>
      <c r="E11" s="39"/>
      <c r="F11" s="15"/>
      <c r="G11" s="15"/>
      <c r="H11" s="15"/>
      <c r="I11" s="13"/>
      <c r="J11" s="5" t="s">
        <v>4510</v>
      </c>
    </row>
    <row r="12" spans="1:10">
      <c r="A12" s="12"/>
      <c r="B12" s="13"/>
      <c r="C12" s="14"/>
      <c r="D12" s="13"/>
      <c r="E12" s="39"/>
      <c r="F12" s="15"/>
      <c r="G12" s="15"/>
      <c r="H12" s="15"/>
      <c r="I12" s="13"/>
      <c r="J12" s="5" t="s">
        <v>4511</v>
      </c>
    </row>
    <row r="13" spans="1:10">
      <c r="A13" s="12" t="str">
        <f t="shared" si="0"/>
        <v/>
      </c>
      <c r="B13" s="13"/>
      <c r="C13" s="14"/>
      <c r="D13" s="13"/>
      <c r="E13" s="39"/>
      <c r="F13" s="15"/>
      <c r="G13" s="15"/>
      <c r="H13" s="15"/>
      <c r="I13" s="13"/>
      <c r="J13" s="5" t="s">
        <v>4512</v>
      </c>
    </row>
    <row r="14" spans="1:10">
      <c r="A14" s="12" t="str">
        <f t="shared" si="0"/>
        <v/>
      </c>
      <c r="B14" s="13"/>
      <c r="C14" s="14"/>
      <c r="D14" s="13"/>
      <c r="E14" s="39"/>
      <c r="F14" s="15"/>
      <c r="G14" s="15"/>
      <c r="H14" s="15"/>
      <c r="I14" s="13"/>
      <c r="J14" s="5" t="s">
        <v>4513</v>
      </c>
    </row>
    <row r="15" spans="1:10">
      <c r="A15" s="12" t="str">
        <f t="shared" si="0"/>
        <v/>
      </c>
      <c r="B15" s="13"/>
      <c r="C15" s="14"/>
      <c r="D15" s="13"/>
      <c r="E15" s="39"/>
      <c r="F15" s="15"/>
      <c r="G15" s="15"/>
      <c r="H15" s="15"/>
      <c r="I15" s="13"/>
      <c r="J15" s="5" t="s">
        <v>4514</v>
      </c>
    </row>
    <row r="16" spans="1:10">
      <c r="A16" s="12" t="str">
        <f t="shared" si="0"/>
        <v/>
      </c>
      <c r="B16" s="13"/>
      <c r="C16" s="14"/>
      <c r="D16" s="13"/>
      <c r="E16" s="39"/>
      <c r="F16" s="15"/>
      <c r="G16" s="15"/>
      <c r="H16" s="15"/>
      <c r="I16" s="13"/>
      <c r="J16" s="5" t="s">
        <v>4515</v>
      </c>
    </row>
    <row r="17" spans="1:10">
      <c r="A17" s="12" t="str">
        <f t="shared" si="0"/>
        <v/>
      </c>
      <c r="B17" s="13"/>
      <c r="C17" s="14"/>
      <c r="D17" s="13"/>
      <c r="E17" s="39"/>
      <c r="F17" s="15"/>
      <c r="G17" s="15"/>
      <c r="H17" s="15"/>
      <c r="I17" s="13"/>
      <c r="J17" s="5" t="s">
        <v>4516</v>
      </c>
    </row>
    <row r="18" spans="1:10">
      <c r="A18" s="12" t="str">
        <f t="shared" si="0"/>
        <v/>
      </c>
      <c r="B18" s="13"/>
      <c r="C18" s="14"/>
      <c r="D18" s="13"/>
      <c r="E18" s="39"/>
      <c r="F18" s="15"/>
      <c r="G18" s="15"/>
      <c r="H18" s="15"/>
      <c r="I18" s="13"/>
      <c r="J18" s="5" t="s">
        <v>4517</v>
      </c>
    </row>
    <row r="19" spans="1:10">
      <c r="A19" s="12" t="str">
        <f t="shared" si="0"/>
        <v/>
      </c>
      <c r="B19" s="13"/>
      <c r="C19" s="14"/>
      <c r="D19" s="13"/>
      <c r="E19" s="39"/>
      <c r="F19" s="15"/>
      <c r="G19" s="15"/>
      <c r="H19" s="15"/>
      <c r="I19" s="13"/>
      <c r="J19" s="5" t="s">
        <v>4518</v>
      </c>
    </row>
    <row r="20" spans="1:10">
      <c r="A20" s="12" t="str">
        <f t="shared" si="0"/>
        <v/>
      </c>
      <c r="B20" s="13"/>
      <c r="C20" s="14"/>
      <c r="D20" s="13"/>
      <c r="E20" s="39"/>
      <c r="F20" s="15"/>
      <c r="G20" s="15"/>
      <c r="H20" s="15"/>
      <c r="I20" s="13"/>
      <c r="J20" s="5" t="s">
        <v>4519</v>
      </c>
    </row>
    <row r="21" spans="1:10">
      <c r="A21" s="12" t="str">
        <f t="shared" si="0"/>
        <v/>
      </c>
      <c r="B21" s="13"/>
      <c r="C21" s="14"/>
      <c r="D21" s="13"/>
      <c r="E21" s="39"/>
      <c r="F21" s="15"/>
      <c r="G21" s="15"/>
      <c r="H21" s="15"/>
      <c r="I21" s="13"/>
      <c r="J21" s="5" t="s">
        <v>4520</v>
      </c>
    </row>
    <row r="22" spans="1:10">
      <c r="A22" s="12" t="str">
        <f t="shared" si="0"/>
        <v/>
      </c>
      <c r="B22" s="13"/>
      <c r="C22" s="14"/>
      <c r="D22" s="13"/>
      <c r="E22" s="39"/>
      <c r="F22" s="15"/>
      <c r="G22" s="15"/>
      <c r="H22" s="15"/>
      <c r="I22" s="13"/>
      <c r="J22" s="5" t="s">
        <v>4521</v>
      </c>
    </row>
    <row r="23" spans="1:10">
      <c r="A23" s="12" t="str">
        <f t="shared" si="0"/>
        <v/>
      </c>
      <c r="B23" s="13"/>
      <c r="C23" s="14"/>
      <c r="D23" s="13"/>
      <c r="E23" s="39"/>
      <c r="F23" s="15"/>
      <c r="G23" s="15"/>
      <c r="H23" s="15"/>
      <c r="I23" s="13"/>
      <c r="J23" s="5" t="s">
        <v>4522</v>
      </c>
    </row>
    <row r="24" spans="1:10">
      <c r="A24" s="12" t="str">
        <f t="shared" si="0"/>
        <v/>
      </c>
      <c r="B24" s="13"/>
      <c r="C24" s="14"/>
      <c r="D24" s="13"/>
      <c r="E24" s="39"/>
      <c r="F24" s="15"/>
      <c r="G24" s="15"/>
      <c r="H24" s="15"/>
      <c r="I24" s="13"/>
      <c r="J24" s="5" t="s">
        <v>4523</v>
      </c>
    </row>
    <row r="25" spans="1:10">
      <c r="A25" s="12" t="str">
        <f t="shared" si="0"/>
        <v/>
      </c>
      <c r="B25" s="13"/>
      <c r="C25" s="14"/>
      <c r="D25" s="13"/>
      <c r="E25" s="39"/>
      <c r="F25" s="15"/>
      <c r="G25" s="15"/>
      <c r="H25" s="15"/>
      <c r="I25" s="13"/>
      <c r="J25" s="5" t="s">
        <v>4524</v>
      </c>
    </row>
    <row r="26" spans="1:10">
      <c r="A26" s="12" t="str">
        <f t="shared" si="0"/>
        <v/>
      </c>
      <c r="B26" s="13"/>
      <c r="C26" s="14"/>
      <c r="D26" s="13"/>
      <c r="E26" s="39"/>
      <c r="F26" s="15"/>
      <c r="G26" s="15"/>
      <c r="H26" s="15"/>
      <c r="I26" s="13"/>
      <c r="J26" s="5" t="s">
        <v>4525</v>
      </c>
    </row>
    <row r="27" ht="15.75" customHeight="1" spans="1:9">
      <c r="A27" s="24" t="s">
        <v>812</v>
      </c>
      <c r="B27" s="25"/>
      <c r="C27" s="26"/>
      <c r="D27" s="26"/>
      <c r="E27" s="26"/>
      <c r="F27" s="26"/>
      <c r="G27" s="32">
        <f>SUM(G7:G26)</f>
        <v>0</v>
      </c>
      <c r="H27" s="32">
        <f>SUM(H7:H26)</f>
        <v>0</v>
      </c>
      <c r="I27" s="28"/>
    </row>
    <row r="28" ht="15.75" customHeight="1" spans="1:10">
      <c r="A28" s="3" t="str">
        <f>基本信息输入表!$K$6&amp;"填表人："&amp;基本信息输入表!$M$86</f>
        <v>被评估单位填表人：阎丽红</v>
      </c>
      <c r="G28" s="3" t="str">
        <f>"评估人员："&amp;基本信息输入表!$Q$86</f>
        <v>评估人员：</v>
      </c>
      <c r="J28" s="31" t="s">
        <v>439</v>
      </c>
    </row>
    <row r="29" ht="15.75" customHeight="1" spans="1:1">
      <c r="A29" s="3" t="str">
        <f>"填表日期："&amp;YEAR(基本信息输入表!$O$86)&amp;"年"&amp;MONTH(基本信息输入表!$O$86)&amp;"月"&amp;DAY(基本信息输入表!$O$86)&amp;"日"</f>
        <v>填表日期：2020年4月25日</v>
      </c>
    </row>
  </sheetData>
  <mergeCells count="4">
    <mergeCell ref="A2:I2"/>
    <mergeCell ref="A3:I3"/>
    <mergeCell ref="A5:D5"/>
    <mergeCell ref="A27:B27"/>
  </mergeCells>
  <hyperlinks>
    <hyperlink ref="A1" location="索引目录!A1" display="返回索引目录"/>
  </hyperlinks>
  <pageMargins left="0.984251968503937" right="0.984251968503937" top="0.984251968503937" bottom="0.984251968503937" header="0.47244094488189" footer="0.354330708661417"/>
  <pageSetup paperSize="9" orientation="landscape"/>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showGridLines="0" workbookViewId="0">
      <selection activeCell="A4" sqref="$A4:$XFD4"/>
    </sheetView>
  </sheetViews>
  <sheetFormatPr defaultColWidth="9" defaultRowHeight="15.75" customHeight="1" outlineLevelCol="6"/>
  <cols>
    <col min="1" max="1" width="7.75" style="3" customWidth="1"/>
    <col min="2" max="2" width="30" style="3" customWidth="1"/>
    <col min="3" max="6" width="28.75" style="3" customWidth="1"/>
    <col min="7" max="16384" width="9" style="3"/>
  </cols>
  <sheetData>
    <row r="1" customHeight="1" spans="1:1">
      <c r="A1" s="2" t="s">
        <v>409</v>
      </c>
    </row>
    <row r="2" s="20" customFormat="1" ht="30" customHeight="1" spans="1:6">
      <c r="A2" s="4" t="s">
        <v>4526</v>
      </c>
      <c r="B2" s="4"/>
      <c r="C2" s="4"/>
      <c r="D2" s="4"/>
      <c r="E2" s="4"/>
      <c r="F2" s="4"/>
    </row>
    <row r="3" customHeight="1" spans="1:6">
      <c r="A3" s="5" t="str">
        <f>"评估基准日："&amp;TEXT(基本信息输入表!M7,"yyyy年mm月dd日")</f>
        <v>评估基准日：2020年03月31日</v>
      </c>
      <c r="B3" s="5"/>
      <c r="C3" s="5"/>
      <c r="D3" s="5"/>
      <c r="E3" s="5"/>
      <c r="F3" s="5"/>
    </row>
    <row r="4" ht="14.1" customHeight="1" spans="1:6">
      <c r="A4" s="5"/>
      <c r="B4" s="5"/>
      <c r="C4" s="5"/>
      <c r="D4" s="5"/>
      <c r="E4" s="5"/>
      <c r="F4" s="29" t="s">
        <v>4527</v>
      </c>
    </row>
    <row r="5" customHeight="1" spans="1:6">
      <c r="A5" s="3" t="str">
        <f>基本信息输入表!K6&amp;"："&amp;基本信息输入表!M6</f>
        <v>被评估单位：山西华润昌裕煤业有限公司</v>
      </c>
      <c r="F5" s="34" t="s">
        <v>587</v>
      </c>
    </row>
    <row r="6" s="5" customFormat="1" customHeight="1" spans="1:7">
      <c r="A6" s="8" t="s">
        <v>444</v>
      </c>
      <c r="B6" s="8" t="s">
        <v>1201</v>
      </c>
      <c r="C6" s="8" t="s">
        <v>774</v>
      </c>
      <c r="D6" s="22" t="s">
        <v>414</v>
      </c>
      <c r="E6" s="8" t="s">
        <v>415</v>
      </c>
      <c r="F6" s="8" t="s">
        <v>577</v>
      </c>
      <c r="G6" s="23" t="s">
        <v>592</v>
      </c>
    </row>
    <row r="7" spans="1:7">
      <c r="A7" s="12" t="str">
        <f>IF(B7="","",ROW()-6)</f>
        <v/>
      </c>
      <c r="B7" s="13"/>
      <c r="C7" s="14"/>
      <c r="D7" s="15"/>
      <c r="E7" s="15"/>
      <c r="F7" s="13"/>
      <c r="G7" s="5" t="s">
        <v>4506</v>
      </c>
    </row>
    <row r="8" spans="1:7">
      <c r="A8" s="12" t="str">
        <f>IF(B8="","",ROW()-6)</f>
        <v/>
      </c>
      <c r="B8" s="13"/>
      <c r="C8" s="14"/>
      <c r="D8" s="15"/>
      <c r="E8" s="15"/>
      <c r="F8" s="13"/>
      <c r="G8" s="5" t="s">
        <v>4507</v>
      </c>
    </row>
    <row r="9" spans="1:7">
      <c r="A9" s="12"/>
      <c r="B9" s="13"/>
      <c r="C9" s="14"/>
      <c r="D9" s="15"/>
      <c r="E9" s="15"/>
      <c r="F9" s="13"/>
      <c r="G9" s="5" t="s">
        <v>4508</v>
      </c>
    </row>
    <row r="10" spans="1:7">
      <c r="A10" s="12"/>
      <c r="B10" s="13"/>
      <c r="C10" s="14"/>
      <c r="D10" s="15"/>
      <c r="E10" s="15"/>
      <c r="F10" s="13"/>
      <c r="G10" s="5" t="s">
        <v>4509</v>
      </c>
    </row>
    <row r="11" spans="1:7">
      <c r="A11" s="12"/>
      <c r="B11" s="13"/>
      <c r="C11" s="14"/>
      <c r="D11" s="15"/>
      <c r="E11" s="15"/>
      <c r="F11" s="13"/>
      <c r="G11" s="5" t="s">
        <v>4510</v>
      </c>
    </row>
    <row r="12" spans="1:7">
      <c r="A12" s="12"/>
      <c r="B12" s="13"/>
      <c r="C12" s="14"/>
      <c r="D12" s="15"/>
      <c r="E12" s="15"/>
      <c r="F12" s="13"/>
      <c r="G12" s="5" t="s">
        <v>4511</v>
      </c>
    </row>
    <row r="13" spans="1:7">
      <c r="A13" s="12"/>
      <c r="B13" s="13"/>
      <c r="C13" s="14"/>
      <c r="D13" s="15"/>
      <c r="E13" s="15"/>
      <c r="F13" s="13"/>
      <c r="G13" s="5" t="s">
        <v>4512</v>
      </c>
    </row>
    <row r="14" spans="1:7">
      <c r="A14" s="12"/>
      <c r="B14" s="13"/>
      <c r="C14" s="14"/>
      <c r="D14" s="15"/>
      <c r="E14" s="15"/>
      <c r="F14" s="13"/>
      <c r="G14" s="5" t="s">
        <v>4513</v>
      </c>
    </row>
    <row r="15" spans="1:7">
      <c r="A15" s="12"/>
      <c r="B15" s="13"/>
      <c r="C15" s="14"/>
      <c r="D15" s="15"/>
      <c r="E15" s="15"/>
      <c r="F15" s="13"/>
      <c r="G15" s="5" t="s">
        <v>4514</v>
      </c>
    </row>
    <row r="16" spans="1:7">
      <c r="A16" s="12"/>
      <c r="B16" s="13"/>
      <c r="C16" s="14"/>
      <c r="D16" s="15"/>
      <c r="E16" s="15"/>
      <c r="F16" s="13"/>
      <c r="G16" s="5" t="s">
        <v>4515</v>
      </c>
    </row>
    <row r="17" spans="1:7">
      <c r="A17" s="12"/>
      <c r="B17" s="13"/>
      <c r="C17" s="14"/>
      <c r="D17" s="15"/>
      <c r="E17" s="15"/>
      <c r="F17" s="13"/>
      <c r="G17" s="5" t="s">
        <v>4516</v>
      </c>
    </row>
    <row r="18" spans="1:7">
      <c r="A18" s="12"/>
      <c r="B18" s="13"/>
      <c r="C18" s="14"/>
      <c r="D18" s="15"/>
      <c r="E18" s="15"/>
      <c r="F18" s="13"/>
      <c r="G18" s="5" t="s">
        <v>4517</v>
      </c>
    </row>
    <row r="19" spans="1:7">
      <c r="A19" s="12"/>
      <c r="B19" s="13"/>
      <c r="C19" s="14"/>
      <c r="D19" s="15"/>
      <c r="E19" s="15"/>
      <c r="F19" s="13"/>
      <c r="G19" s="5" t="s">
        <v>4518</v>
      </c>
    </row>
    <row r="20" spans="1:7">
      <c r="A20" s="12"/>
      <c r="B20" s="13"/>
      <c r="C20" s="14"/>
      <c r="D20" s="15"/>
      <c r="E20" s="15"/>
      <c r="F20" s="13"/>
      <c r="G20" s="5" t="s">
        <v>4519</v>
      </c>
    </row>
    <row r="21" spans="1:7">
      <c r="A21" s="12"/>
      <c r="B21" s="13"/>
      <c r="C21" s="14"/>
      <c r="D21" s="15"/>
      <c r="E21" s="15"/>
      <c r="F21" s="13"/>
      <c r="G21" s="5" t="s">
        <v>4520</v>
      </c>
    </row>
    <row r="22" spans="1:7">
      <c r="A22" s="12"/>
      <c r="B22" s="13"/>
      <c r="C22" s="14"/>
      <c r="D22" s="15"/>
      <c r="E22" s="15"/>
      <c r="F22" s="13"/>
      <c r="G22" s="5" t="s">
        <v>4521</v>
      </c>
    </row>
    <row r="23" spans="1:7">
      <c r="A23" s="12"/>
      <c r="B23" s="13"/>
      <c r="C23" s="14"/>
      <c r="D23" s="15"/>
      <c r="E23" s="15"/>
      <c r="F23" s="13"/>
      <c r="G23" s="5" t="s">
        <v>4522</v>
      </c>
    </row>
    <row r="24" spans="1:7">
      <c r="A24" s="12" t="str">
        <f t="shared" ref="A24:A30" si="0">IF(B24="","",ROW()-6)</f>
        <v/>
      </c>
      <c r="B24" s="13"/>
      <c r="C24" s="14"/>
      <c r="D24" s="15"/>
      <c r="E24" s="15"/>
      <c r="F24" s="13"/>
      <c r="G24" s="5" t="s">
        <v>4523</v>
      </c>
    </row>
    <row r="25" spans="1:7">
      <c r="A25" s="12" t="str">
        <f t="shared" si="0"/>
        <v/>
      </c>
      <c r="B25" s="13"/>
      <c r="C25" s="14"/>
      <c r="D25" s="15"/>
      <c r="E25" s="15"/>
      <c r="F25" s="13"/>
      <c r="G25" s="5" t="s">
        <v>4524</v>
      </c>
    </row>
    <row r="26" spans="1:7">
      <c r="A26" s="12" t="str">
        <f t="shared" si="0"/>
        <v/>
      </c>
      <c r="B26" s="13"/>
      <c r="C26" s="14"/>
      <c r="D26" s="15"/>
      <c r="E26" s="15"/>
      <c r="F26" s="13"/>
      <c r="G26" s="5" t="s">
        <v>4525</v>
      </c>
    </row>
    <row r="27" spans="1:7">
      <c r="A27" s="12" t="str">
        <f t="shared" si="0"/>
        <v/>
      </c>
      <c r="B27" s="13"/>
      <c r="C27" s="14"/>
      <c r="D27" s="15"/>
      <c r="E27" s="15"/>
      <c r="F27" s="13"/>
      <c r="G27" s="5" t="s">
        <v>4528</v>
      </c>
    </row>
    <row r="28" spans="1:7">
      <c r="A28" s="12" t="str">
        <f t="shared" si="0"/>
        <v/>
      </c>
      <c r="B28" s="13"/>
      <c r="C28" s="14"/>
      <c r="D28" s="15"/>
      <c r="E28" s="15"/>
      <c r="F28" s="13"/>
      <c r="G28" s="5" t="s">
        <v>4529</v>
      </c>
    </row>
    <row r="29" spans="1:7">
      <c r="A29" s="12" t="str">
        <f t="shared" si="0"/>
        <v/>
      </c>
      <c r="B29" s="13"/>
      <c r="C29" s="14"/>
      <c r="D29" s="15"/>
      <c r="E29" s="15"/>
      <c r="F29" s="13"/>
      <c r="G29" s="5" t="s">
        <v>4530</v>
      </c>
    </row>
    <row r="30" spans="1:7">
      <c r="A30" s="12" t="str">
        <f t="shared" si="0"/>
        <v/>
      </c>
      <c r="B30" s="13"/>
      <c r="C30" s="14"/>
      <c r="D30" s="15"/>
      <c r="E30" s="15"/>
      <c r="F30" s="13"/>
      <c r="G30" s="5" t="s">
        <v>4531</v>
      </c>
    </row>
    <row r="31" customHeight="1" spans="1:6">
      <c r="A31" s="24" t="s">
        <v>812</v>
      </c>
      <c r="B31" s="25"/>
      <c r="C31" s="26"/>
      <c r="D31" s="32">
        <f>SUM(D7:D30)</f>
        <v>0</v>
      </c>
      <c r="E31" s="32">
        <f>SUM(E7:E30)</f>
        <v>0</v>
      </c>
      <c r="F31" s="28"/>
    </row>
    <row r="32" customHeight="1" spans="1:7">
      <c r="A32" s="3" t="str">
        <f>基本信息输入表!$K$6&amp;"填表人："&amp;基本信息输入表!$M$87</f>
        <v>被评估单位填表人：阎丽红</v>
      </c>
      <c r="D32" s="3" t="str">
        <f>"评估人员："&amp;基本信息输入表!$Q$87</f>
        <v>评估人员：</v>
      </c>
      <c r="G32" s="31" t="s">
        <v>439</v>
      </c>
    </row>
    <row r="33" customHeight="1" spans="1:1">
      <c r="A33" s="3" t="str">
        <f>"填表日期："&amp;YEAR(基本信息输入表!$O$87)&amp;"年"&amp;MONTH(基本信息输入表!$O$87)&amp;"月"&amp;DAY(基本信息输入表!$O$87)&amp;"日"</f>
        <v>填表日期：2020年4月25日</v>
      </c>
    </row>
  </sheetData>
  <mergeCells count="3">
    <mergeCell ref="A2:F2"/>
    <mergeCell ref="A3:F3"/>
    <mergeCell ref="A31:B31"/>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6"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showGridLines="0" workbookViewId="0">
      <selection activeCell="A4" sqref="$A4:$XFD4"/>
    </sheetView>
  </sheetViews>
  <sheetFormatPr defaultColWidth="9" defaultRowHeight="15.75" customHeight="1"/>
  <cols>
    <col min="1" max="1" width="6.5" style="3" customWidth="1"/>
    <col min="2" max="2" width="22" style="3" customWidth="1"/>
    <col min="3" max="3" width="11" style="3" customWidth="1"/>
    <col min="4" max="4" width="14.25" style="3" customWidth="1"/>
    <col min="5" max="5" width="12.75" style="3" customWidth="1"/>
    <col min="6" max="6" width="8.75" style="3" customWidth="1"/>
    <col min="7" max="8" width="15.625" style="3" customWidth="1"/>
    <col min="9" max="9" width="9.75" style="3" customWidth="1"/>
    <col min="10" max="16384" width="9" style="3"/>
  </cols>
  <sheetData>
    <row r="1" customHeight="1" spans="1:1">
      <c r="A1" s="2" t="s">
        <v>409</v>
      </c>
    </row>
    <row r="2" s="20" customFormat="1" ht="30" customHeight="1" spans="1:9">
      <c r="A2" s="4" t="s">
        <v>4532</v>
      </c>
      <c r="B2" s="4"/>
      <c r="C2" s="4"/>
      <c r="D2" s="4"/>
      <c r="E2" s="4"/>
      <c r="F2" s="4"/>
      <c r="G2" s="4"/>
      <c r="H2" s="4"/>
      <c r="I2" s="4"/>
    </row>
    <row r="3" customHeight="1" spans="1:9">
      <c r="A3" s="5" t="str">
        <f>"评估基准日："&amp;TEXT(基本信息输入表!M7,"yyyy年mm月dd日")</f>
        <v>评估基准日：2020年03月31日</v>
      </c>
      <c r="B3" s="5"/>
      <c r="C3" s="5"/>
      <c r="D3" s="5"/>
      <c r="E3" s="5"/>
      <c r="F3" s="5"/>
      <c r="G3" s="5"/>
      <c r="H3" s="5"/>
      <c r="I3" s="5"/>
    </row>
    <row r="4" ht="14.1" customHeight="1" spans="1:9">
      <c r="A4" s="5"/>
      <c r="B4" s="5"/>
      <c r="C4" s="5"/>
      <c r="D4" s="5"/>
      <c r="E4" s="5"/>
      <c r="F4" s="5"/>
      <c r="G4" s="5"/>
      <c r="H4" s="5"/>
      <c r="I4" s="29" t="s">
        <v>4533</v>
      </c>
    </row>
    <row r="5" customHeight="1" spans="1:9">
      <c r="A5" s="7" t="str">
        <f>基本信息输入表!K6&amp;"："&amp;基本信息输入表!M6</f>
        <v>被评估单位：山西华润昌裕煤业有限公司</v>
      </c>
      <c r="B5" s="7"/>
      <c r="C5" s="7"/>
      <c r="D5" s="7"/>
      <c r="I5" s="34" t="s">
        <v>587</v>
      </c>
    </row>
    <row r="6" s="5" customFormat="1" customHeight="1" spans="1:10">
      <c r="A6" s="8" t="s">
        <v>444</v>
      </c>
      <c r="B6" s="8" t="s">
        <v>722</v>
      </c>
      <c r="C6" s="8" t="s">
        <v>774</v>
      </c>
      <c r="D6" s="8" t="s">
        <v>787</v>
      </c>
      <c r="E6" s="8" t="s">
        <v>788</v>
      </c>
      <c r="F6" s="8" t="s">
        <v>789</v>
      </c>
      <c r="G6" s="46" t="s">
        <v>414</v>
      </c>
      <c r="H6" s="8" t="s">
        <v>415</v>
      </c>
      <c r="I6" s="8" t="s">
        <v>577</v>
      </c>
      <c r="J6" s="23" t="s">
        <v>592</v>
      </c>
    </row>
    <row r="7" spans="1:10">
      <c r="A7" s="12" t="str">
        <f>IF(B7="","",ROW()-6)</f>
        <v/>
      </c>
      <c r="B7" s="13"/>
      <c r="C7" s="14"/>
      <c r="D7" s="15"/>
      <c r="E7" s="14"/>
      <c r="F7" s="36"/>
      <c r="G7" s="15"/>
      <c r="H7" s="15"/>
      <c r="I7" s="13"/>
      <c r="J7" s="5" t="s">
        <v>4534</v>
      </c>
    </row>
    <row r="8" spans="1:10">
      <c r="A8" s="12" t="str">
        <f t="shared" ref="A8:A26" si="0">IF(B8="","",ROW()-6)</f>
        <v/>
      </c>
      <c r="B8" s="13"/>
      <c r="C8" s="14"/>
      <c r="D8" s="15"/>
      <c r="E8" s="14"/>
      <c r="F8" s="36"/>
      <c r="G8" s="15"/>
      <c r="H8" s="15"/>
      <c r="I8" s="13"/>
      <c r="J8" s="5" t="s">
        <v>4535</v>
      </c>
    </row>
    <row r="9" spans="1:10">
      <c r="A9" s="12" t="str">
        <f t="shared" si="0"/>
        <v/>
      </c>
      <c r="B9" s="13"/>
      <c r="C9" s="14"/>
      <c r="D9" s="15"/>
      <c r="E9" s="14"/>
      <c r="F9" s="36"/>
      <c r="G9" s="15"/>
      <c r="H9" s="15"/>
      <c r="I9" s="13"/>
      <c r="J9" s="5" t="s">
        <v>4536</v>
      </c>
    </row>
    <row r="10" spans="1:10">
      <c r="A10" s="12" t="str">
        <f t="shared" si="0"/>
        <v/>
      </c>
      <c r="B10" s="13"/>
      <c r="C10" s="14"/>
      <c r="D10" s="15"/>
      <c r="E10" s="14"/>
      <c r="F10" s="36"/>
      <c r="G10" s="15"/>
      <c r="H10" s="15"/>
      <c r="I10" s="13"/>
      <c r="J10" s="5" t="s">
        <v>4537</v>
      </c>
    </row>
    <row r="11" spans="1:10">
      <c r="A11" s="12" t="str">
        <f t="shared" si="0"/>
        <v/>
      </c>
      <c r="B11" s="13"/>
      <c r="C11" s="14"/>
      <c r="D11" s="15"/>
      <c r="E11" s="14"/>
      <c r="F11" s="36"/>
      <c r="G11" s="15"/>
      <c r="H11" s="15"/>
      <c r="I11" s="13"/>
      <c r="J11" s="5" t="s">
        <v>4538</v>
      </c>
    </row>
    <row r="12" spans="1:10">
      <c r="A12" s="12" t="str">
        <f t="shared" si="0"/>
        <v/>
      </c>
      <c r="B12" s="13"/>
      <c r="C12" s="14"/>
      <c r="D12" s="15"/>
      <c r="E12" s="14"/>
      <c r="F12" s="36"/>
      <c r="G12" s="15"/>
      <c r="H12" s="15"/>
      <c r="I12" s="13"/>
      <c r="J12" s="5" t="s">
        <v>4539</v>
      </c>
    </row>
    <row r="13" spans="1:10">
      <c r="A13" s="12" t="str">
        <f t="shared" si="0"/>
        <v/>
      </c>
      <c r="B13" s="13"/>
      <c r="C13" s="14"/>
      <c r="D13" s="15"/>
      <c r="E13" s="14"/>
      <c r="F13" s="36"/>
      <c r="G13" s="15"/>
      <c r="H13" s="15"/>
      <c r="I13" s="13"/>
      <c r="J13" s="5" t="s">
        <v>4540</v>
      </c>
    </row>
    <row r="14" spans="1:10">
      <c r="A14" s="12" t="str">
        <f t="shared" si="0"/>
        <v/>
      </c>
      <c r="B14" s="13"/>
      <c r="C14" s="14"/>
      <c r="D14" s="15"/>
      <c r="E14" s="14"/>
      <c r="F14" s="36"/>
      <c r="G14" s="15"/>
      <c r="H14" s="15"/>
      <c r="I14" s="13"/>
      <c r="J14" s="5" t="s">
        <v>4541</v>
      </c>
    </row>
    <row r="15" spans="1:10">
      <c r="A15" s="12" t="str">
        <f t="shared" si="0"/>
        <v/>
      </c>
      <c r="B15" s="13"/>
      <c r="C15" s="14"/>
      <c r="D15" s="15"/>
      <c r="E15" s="14"/>
      <c r="F15" s="36"/>
      <c r="G15" s="15"/>
      <c r="H15" s="15"/>
      <c r="I15" s="13"/>
      <c r="J15" s="5" t="s">
        <v>4542</v>
      </c>
    </row>
    <row r="16" spans="1:10">
      <c r="A16" s="12" t="str">
        <f t="shared" si="0"/>
        <v/>
      </c>
      <c r="B16" s="13"/>
      <c r="C16" s="14"/>
      <c r="D16" s="15"/>
      <c r="E16" s="14"/>
      <c r="F16" s="36"/>
      <c r="G16" s="15"/>
      <c r="H16" s="15"/>
      <c r="I16" s="13"/>
      <c r="J16" s="5" t="s">
        <v>4543</v>
      </c>
    </row>
    <row r="17" spans="1:10">
      <c r="A17" s="12" t="str">
        <f t="shared" si="0"/>
        <v/>
      </c>
      <c r="B17" s="13"/>
      <c r="C17" s="14"/>
      <c r="D17" s="15"/>
      <c r="E17" s="14"/>
      <c r="F17" s="36"/>
      <c r="G17" s="15"/>
      <c r="H17" s="15"/>
      <c r="I17" s="13"/>
      <c r="J17" s="5" t="s">
        <v>4544</v>
      </c>
    </row>
    <row r="18" spans="1:10">
      <c r="A18" s="12" t="str">
        <f t="shared" si="0"/>
        <v/>
      </c>
      <c r="B18" s="13"/>
      <c r="C18" s="14"/>
      <c r="D18" s="15"/>
      <c r="E18" s="14"/>
      <c r="F18" s="36"/>
      <c r="G18" s="15"/>
      <c r="H18" s="15"/>
      <c r="I18" s="13"/>
      <c r="J18" s="5" t="s">
        <v>4545</v>
      </c>
    </row>
    <row r="19" spans="1:10">
      <c r="A19" s="12" t="str">
        <f t="shared" si="0"/>
        <v/>
      </c>
      <c r="B19" s="13"/>
      <c r="C19" s="14"/>
      <c r="D19" s="15"/>
      <c r="E19" s="14"/>
      <c r="F19" s="36"/>
      <c r="G19" s="15"/>
      <c r="H19" s="15"/>
      <c r="I19" s="13"/>
      <c r="J19" s="5" t="s">
        <v>4546</v>
      </c>
    </row>
    <row r="20" spans="1:10">
      <c r="A20" s="12" t="str">
        <f t="shared" si="0"/>
        <v/>
      </c>
      <c r="B20" s="13"/>
      <c r="C20" s="14"/>
      <c r="D20" s="15"/>
      <c r="E20" s="14"/>
      <c r="F20" s="36"/>
      <c r="G20" s="15"/>
      <c r="H20" s="15"/>
      <c r="I20" s="13"/>
      <c r="J20" s="5" t="s">
        <v>4547</v>
      </c>
    </row>
    <row r="21" spans="1:10">
      <c r="A21" s="12" t="str">
        <f t="shared" si="0"/>
        <v/>
      </c>
      <c r="B21" s="13"/>
      <c r="C21" s="14"/>
      <c r="D21" s="15"/>
      <c r="E21" s="14"/>
      <c r="F21" s="36"/>
      <c r="G21" s="15"/>
      <c r="H21" s="15"/>
      <c r="I21" s="13"/>
      <c r="J21" s="5" t="s">
        <v>4548</v>
      </c>
    </row>
    <row r="22" spans="1:10">
      <c r="A22" s="12" t="str">
        <f t="shared" si="0"/>
        <v/>
      </c>
      <c r="B22" s="13"/>
      <c r="C22" s="14"/>
      <c r="D22" s="15"/>
      <c r="E22" s="14"/>
      <c r="F22" s="36"/>
      <c r="G22" s="15"/>
      <c r="H22" s="15"/>
      <c r="I22" s="13"/>
      <c r="J22" s="5" t="s">
        <v>4549</v>
      </c>
    </row>
    <row r="23" spans="1:10">
      <c r="A23" s="12" t="str">
        <f t="shared" si="0"/>
        <v/>
      </c>
      <c r="B23" s="13"/>
      <c r="C23" s="14"/>
      <c r="D23" s="15"/>
      <c r="E23" s="14"/>
      <c r="F23" s="36"/>
      <c r="G23" s="15"/>
      <c r="H23" s="15"/>
      <c r="I23" s="13"/>
      <c r="J23" s="5" t="s">
        <v>4550</v>
      </c>
    </row>
    <row r="24" spans="1:10">
      <c r="A24" s="12" t="str">
        <f t="shared" si="0"/>
        <v/>
      </c>
      <c r="B24" s="13"/>
      <c r="C24" s="14"/>
      <c r="D24" s="15"/>
      <c r="E24" s="14"/>
      <c r="F24" s="36"/>
      <c r="G24" s="15"/>
      <c r="H24" s="15"/>
      <c r="I24" s="13"/>
      <c r="J24" s="5" t="s">
        <v>4551</v>
      </c>
    </row>
    <row r="25" spans="1:10">
      <c r="A25" s="12" t="str">
        <f t="shared" si="0"/>
        <v/>
      </c>
      <c r="B25" s="13"/>
      <c r="C25" s="14"/>
      <c r="D25" s="15"/>
      <c r="E25" s="14"/>
      <c r="F25" s="36"/>
      <c r="G25" s="15"/>
      <c r="H25" s="15"/>
      <c r="I25" s="13"/>
      <c r="J25" s="5" t="s">
        <v>4552</v>
      </c>
    </row>
    <row r="26" spans="1:10">
      <c r="A26" s="12" t="str">
        <f t="shared" si="0"/>
        <v/>
      </c>
      <c r="B26" s="13"/>
      <c r="C26" s="14"/>
      <c r="D26" s="15"/>
      <c r="E26" s="14"/>
      <c r="F26" s="36"/>
      <c r="G26" s="15"/>
      <c r="H26" s="15"/>
      <c r="I26" s="13"/>
      <c r="J26" s="5" t="s">
        <v>4553</v>
      </c>
    </row>
    <row r="27" customHeight="1" spans="1:9">
      <c r="A27" s="24" t="s">
        <v>812</v>
      </c>
      <c r="B27" s="25"/>
      <c r="C27" s="28"/>
      <c r="D27" s="32"/>
      <c r="E27" s="28"/>
      <c r="F27" s="28"/>
      <c r="G27" s="32">
        <f>SUM(G7:G26)</f>
        <v>0</v>
      </c>
      <c r="H27" s="32">
        <f>SUM(H7:H26)</f>
        <v>0</v>
      </c>
      <c r="I27" s="28"/>
    </row>
    <row r="28" customHeight="1" spans="1:10">
      <c r="A28" s="3" t="str">
        <f>基本信息输入表!$K$6&amp;"填表人："&amp;基本信息输入表!$M$89</f>
        <v>被评估单位填表人：阎丽红</v>
      </c>
      <c r="G28" s="3" t="str">
        <f>"评估人员："&amp;基本信息输入表!$Q$89</f>
        <v>评估人员：</v>
      </c>
      <c r="J28" s="31" t="s">
        <v>439</v>
      </c>
    </row>
    <row r="29" customHeight="1" spans="1:1">
      <c r="A29" s="3" t="str">
        <f>"填表日期："&amp;YEAR(基本信息输入表!$O$89)&amp;"年"&amp;MONTH(基本信息输入表!$O$89)&amp;"月"&amp;DAY(基本信息输入表!$O$89)&amp;"日"</f>
        <v>填表日期：2020年4月25日</v>
      </c>
    </row>
  </sheetData>
  <mergeCells count="4">
    <mergeCell ref="A2:I2"/>
    <mergeCell ref="A3:I3"/>
    <mergeCell ref="A5:D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showGridLines="0" workbookViewId="0">
      <selection activeCell="A4" sqref="$A4:$XFD4"/>
    </sheetView>
  </sheetViews>
  <sheetFormatPr defaultColWidth="9" defaultRowHeight="15.75" customHeight="1" outlineLevelCol="7"/>
  <cols>
    <col min="1" max="6" width="18" style="3" customWidth="1"/>
    <col min="7" max="7" width="16.75" style="3" customWidth="1"/>
    <col min="8" max="8" width="8.625" style="3" customWidth="1"/>
    <col min="9" max="16384" width="9" style="3"/>
  </cols>
  <sheetData>
    <row r="1" customHeight="1" spans="1:1">
      <c r="A1" s="2" t="s">
        <v>409</v>
      </c>
    </row>
    <row r="2" s="20" customFormat="1" ht="30" customHeight="1" spans="1:7">
      <c r="A2" s="4" t="s">
        <v>4554</v>
      </c>
      <c r="B2" s="4"/>
      <c r="C2" s="4"/>
      <c r="D2" s="4"/>
      <c r="E2" s="4"/>
      <c r="F2" s="4"/>
      <c r="G2" s="4"/>
    </row>
    <row r="3" customHeight="1" spans="1:7">
      <c r="A3" s="5" t="str">
        <f>"评估基准日："&amp;TEXT(基本信息输入表!M7,"yyyy年mm月dd日")</f>
        <v>评估基准日：2020年03月31日</v>
      </c>
      <c r="B3" s="5"/>
      <c r="C3" s="5"/>
      <c r="D3" s="5"/>
      <c r="E3" s="5"/>
      <c r="F3" s="5"/>
      <c r="G3" s="5"/>
    </row>
    <row r="4" ht="14.1" customHeight="1" spans="1:7">
      <c r="A4" s="5"/>
      <c r="B4" s="5"/>
      <c r="C4" s="5"/>
      <c r="D4" s="5"/>
      <c r="E4" s="5"/>
      <c r="F4" s="5"/>
      <c r="G4" s="29" t="s">
        <v>4555</v>
      </c>
    </row>
    <row r="5" customHeight="1" spans="1:7">
      <c r="A5" s="3" t="str">
        <f>基本信息输入表!K6&amp;"："&amp;基本信息输入表!M6</f>
        <v>被评估单位：山西华润昌裕煤业有限公司</v>
      </c>
      <c r="G5" s="34" t="s">
        <v>587</v>
      </c>
    </row>
    <row r="6" s="5" customFormat="1" customHeight="1" spans="1:8">
      <c r="A6" s="8" t="s">
        <v>444</v>
      </c>
      <c r="B6" s="8" t="s">
        <v>4556</v>
      </c>
      <c r="C6" s="8" t="s">
        <v>774</v>
      </c>
      <c r="D6" s="8" t="s">
        <v>4557</v>
      </c>
      <c r="E6" s="22" t="s">
        <v>414</v>
      </c>
      <c r="F6" s="8" t="s">
        <v>415</v>
      </c>
      <c r="G6" s="8" t="s">
        <v>577</v>
      </c>
      <c r="H6" s="23" t="s">
        <v>592</v>
      </c>
    </row>
    <row r="7" spans="1:8">
      <c r="A7" s="12" t="str">
        <f>IF(D7="","",ROW()-6)</f>
        <v/>
      </c>
      <c r="B7" s="13"/>
      <c r="C7" s="14"/>
      <c r="D7" s="13"/>
      <c r="E7" s="15"/>
      <c r="F7" s="15"/>
      <c r="G7" s="13"/>
      <c r="H7" s="5" t="s">
        <v>4558</v>
      </c>
    </row>
    <row r="8" spans="1:8">
      <c r="A8" s="12" t="str">
        <f>IF(D8="","",ROW()-6)</f>
        <v/>
      </c>
      <c r="B8" s="13"/>
      <c r="C8" s="14"/>
      <c r="D8" s="13"/>
      <c r="E8" s="15"/>
      <c r="F8" s="15"/>
      <c r="G8" s="13"/>
      <c r="H8" s="5" t="s">
        <v>4559</v>
      </c>
    </row>
    <row r="9" spans="1:8">
      <c r="A9" s="12"/>
      <c r="B9" s="13"/>
      <c r="C9" s="14"/>
      <c r="D9" s="13"/>
      <c r="E9" s="15"/>
      <c r="F9" s="15"/>
      <c r="G9" s="13"/>
      <c r="H9" s="5" t="s">
        <v>4560</v>
      </c>
    </row>
    <row r="10" spans="1:8">
      <c r="A10" s="12"/>
      <c r="B10" s="13"/>
      <c r="C10" s="14"/>
      <c r="D10" s="13"/>
      <c r="E10" s="15"/>
      <c r="F10" s="15"/>
      <c r="G10" s="13"/>
      <c r="H10" s="5" t="s">
        <v>4561</v>
      </c>
    </row>
    <row r="11" spans="1:8">
      <c r="A11" s="12"/>
      <c r="B11" s="13"/>
      <c r="C11" s="14"/>
      <c r="D11" s="13"/>
      <c r="E11" s="15"/>
      <c r="F11" s="15"/>
      <c r="G11" s="13"/>
      <c r="H11" s="5" t="s">
        <v>4562</v>
      </c>
    </row>
    <row r="12" spans="1:8">
      <c r="A12" s="12"/>
      <c r="B12" s="13"/>
      <c r="C12" s="14"/>
      <c r="D12" s="13"/>
      <c r="E12" s="15"/>
      <c r="F12" s="15"/>
      <c r="G12" s="13"/>
      <c r="H12" s="5" t="s">
        <v>4563</v>
      </c>
    </row>
    <row r="13" spans="1:8">
      <c r="A13" s="12"/>
      <c r="B13" s="13"/>
      <c r="C13" s="14"/>
      <c r="D13" s="13"/>
      <c r="E13" s="15"/>
      <c r="F13" s="15"/>
      <c r="G13" s="13"/>
      <c r="H13" s="5" t="s">
        <v>4564</v>
      </c>
    </row>
    <row r="14" spans="1:8">
      <c r="A14" s="12"/>
      <c r="B14" s="13"/>
      <c r="C14" s="14"/>
      <c r="D14" s="13"/>
      <c r="E14" s="15"/>
      <c r="F14" s="15"/>
      <c r="G14" s="13"/>
      <c r="H14" s="5" t="s">
        <v>4565</v>
      </c>
    </row>
    <row r="15" spans="1:8">
      <c r="A15" s="12"/>
      <c r="B15" s="13"/>
      <c r="C15" s="14"/>
      <c r="D15" s="13"/>
      <c r="E15" s="15"/>
      <c r="F15" s="15"/>
      <c r="G15" s="13"/>
      <c r="H15" s="5" t="s">
        <v>4566</v>
      </c>
    </row>
    <row r="16" spans="1:8">
      <c r="A16" s="12"/>
      <c r="B16" s="13"/>
      <c r="C16" s="14"/>
      <c r="D16" s="13"/>
      <c r="E16" s="15"/>
      <c r="F16" s="15"/>
      <c r="G16" s="13"/>
      <c r="H16" s="5" t="s">
        <v>4567</v>
      </c>
    </row>
    <row r="17" spans="1:8">
      <c r="A17" s="12"/>
      <c r="B17" s="13"/>
      <c r="C17" s="14"/>
      <c r="D17" s="13"/>
      <c r="E17" s="15"/>
      <c r="F17" s="15"/>
      <c r="G17" s="13"/>
      <c r="H17" s="5" t="s">
        <v>4568</v>
      </c>
    </row>
    <row r="18" spans="1:8">
      <c r="A18" s="12"/>
      <c r="B18" s="13"/>
      <c r="C18" s="14"/>
      <c r="D18" s="13"/>
      <c r="E18" s="15"/>
      <c r="F18" s="15"/>
      <c r="G18" s="13"/>
      <c r="H18" s="5" t="s">
        <v>4569</v>
      </c>
    </row>
    <row r="19" spans="1:8">
      <c r="A19" s="12"/>
      <c r="B19" s="13"/>
      <c r="C19" s="14"/>
      <c r="D19" s="13"/>
      <c r="E19" s="15"/>
      <c r="F19" s="15"/>
      <c r="G19" s="13"/>
      <c r="H19" s="5" t="s">
        <v>4570</v>
      </c>
    </row>
    <row r="20" spans="1:8">
      <c r="A20" s="12"/>
      <c r="B20" s="13"/>
      <c r="C20" s="14"/>
      <c r="D20" s="13"/>
      <c r="E20" s="15"/>
      <c r="F20" s="15"/>
      <c r="G20" s="13"/>
      <c r="H20" s="5" t="s">
        <v>4571</v>
      </c>
    </row>
    <row r="21" spans="1:8">
      <c r="A21" s="12"/>
      <c r="B21" s="13"/>
      <c r="C21" s="14"/>
      <c r="D21" s="13"/>
      <c r="E21" s="15"/>
      <c r="F21" s="15"/>
      <c r="G21" s="13"/>
      <c r="H21" s="5" t="s">
        <v>4572</v>
      </c>
    </row>
    <row r="22" spans="1:8">
      <c r="A22" s="12"/>
      <c r="B22" s="13"/>
      <c r="C22" s="14"/>
      <c r="D22" s="13"/>
      <c r="E22" s="15"/>
      <c r="F22" s="15"/>
      <c r="G22" s="13"/>
      <c r="H22" s="5" t="s">
        <v>4573</v>
      </c>
    </row>
    <row r="23" spans="1:8">
      <c r="A23" s="12"/>
      <c r="B23" s="13"/>
      <c r="C23" s="14"/>
      <c r="D23" s="13"/>
      <c r="E23" s="15"/>
      <c r="F23" s="15"/>
      <c r="G23" s="13"/>
      <c r="H23" s="5" t="s">
        <v>4574</v>
      </c>
    </row>
    <row r="24" spans="1:8">
      <c r="A24" s="12"/>
      <c r="B24" s="13"/>
      <c r="C24" s="14"/>
      <c r="D24" s="13"/>
      <c r="E24" s="15"/>
      <c r="F24" s="15"/>
      <c r="G24" s="13"/>
      <c r="H24" s="5" t="s">
        <v>4575</v>
      </c>
    </row>
    <row r="25" spans="1:8">
      <c r="A25" s="12"/>
      <c r="B25" s="13"/>
      <c r="C25" s="14"/>
      <c r="D25" s="13"/>
      <c r="E25" s="15"/>
      <c r="F25" s="15"/>
      <c r="G25" s="13"/>
      <c r="H25" s="5" t="s">
        <v>4576</v>
      </c>
    </row>
    <row r="26" spans="1:8">
      <c r="A26" s="12"/>
      <c r="B26" s="13"/>
      <c r="C26" s="14"/>
      <c r="D26" s="13"/>
      <c r="E26" s="15"/>
      <c r="F26" s="15"/>
      <c r="G26" s="13"/>
      <c r="H26" s="5" t="s">
        <v>4577</v>
      </c>
    </row>
    <row r="27" spans="1:8">
      <c r="A27" s="12" t="str">
        <f t="shared" ref="A27:A32" si="0">IF(D27="","",ROW()-6)</f>
        <v/>
      </c>
      <c r="B27" s="13"/>
      <c r="C27" s="14"/>
      <c r="D27" s="13"/>
      <c r="E27" s="15"/>
      <c r="F27" s="15"/>
      <c r="G27" s="13"/>
      <c r="H27" s="5" t="s">
        <v>4578</v>
      </c>
    </row>
    <row r="28" spans="1:8">
      <c r="A28" s="12" t="str">
        <f t="shared" si="0"/>
        <v/>
      </c>
      <c r="B28" s="13"/>
      <c r="C28" s="14"/>
      <c r="D28" s="13"/>
      <c r="E28" s="15"/>
      <c r="F28" s="15"/>
      <c r="G28" s="13"/>
      <c r="H28" s="5" t="s">
        <v>4579</v>
      </c>
    </row>
    <row r="29" spans="1:8">
      <c r="A29" s="12" t="str">
        <f t="shared" si="0"/>
        <v/>
      </c>
      <c r="B29" s="13"/>
      <c r="C29" s="14"/>
      <c r="D29" s="13"/>
      <c r="E29" s="15"/>
      <c r="F29" s="15"/>
      <c r="G29" s="13"/>
      <c r="H29" s="5" t="s">
        <v>4580</v>
      </c>
    </row>
    <row r="30" spans="1:8">
      <c r="A30" s="12" t="str">
        <f t="shared" si="0"/>
        <v/>
      </c>
      <c r="B30" s="13"/>
      <c r="C30" s="14"/>
      <c r="D30" s="13"/>
      <c r="E30" s="15"/>
      <c r="F30" s="15"/>
      <c r="G30" s="13"/>
      <c r="H30" s="5" t="s">
        <v>4581</v>
      </c>
    </row>
    <row r="31" spans="1:8">
      <c r="A31" s="12" t="str">
        <f t="shared" si="0"/>
        <v/>
      </c>
      <c r="B31" s="13"/>
      <c r="C31" s="14"/>
      <c r="D31" s="13"/>
      <c r="E31" s="15"/>
      <c r="F31" s="15"/>
      <c r="G31" s="13"/>
      <c r="H31" s="5" t="s">
        <v>4582</v>
      </c>
    </row>
    <row r="32" spans="1:8">
      <c r="A32" s="12" t="str">
        <f t="shared" si="0"/>
        <v/>
      </c>
      <c r="B32" s="13"/>
      <c r="C32" s="14"/>
      <c r="D32" s="13"/>
      <c r="E32" s="15"/>
      <c r="F32" s="15"/>
      <c r="G32" s="13"/>
      <c r="H32" s="5" t="s">
        <v>4583</v>
      </c>
    </row>
    <row r="33" customHeight="1" spans="1:7">
      <c r="A33" s="24" t="s">
        <v>812</v>
      </c>
      <c r="B33" s="25"/>
      <c r="C33" s="26"/>
      <c r="D33" s="26"/>
      <c r="E33" s="32">
        <f>SUM(E7:E32)</f>
        <v>0</v>
      </c>
      <c r="F33" s="32">
        <f>SUM(F7:F32)</f>
        <v>0</v>
      </c>
      <c r="G33" s="28"/>
    </row>
    <row r="34" customHeight="1" spans="1:8">
      <c r="A34" s="3" t="str">
        <f>基本信息输入表!$K$6&amp;"填表人："&amp;基本信息输入表!$M$88</f>
        <v>被评估单位填表人：阎丽红</v>
      </c>
      <c r="E34" s="3" t="str">
        <f>"评估人员："&amp;基本信息输入表!$Q$88</f>
        <v>评估人员：</v>
      </c>
      <c r="H34" s="31" t="s">
        <v>439</v>
      </c>
    </row>
    <row r="35" customHeight="1" spans="1:1">
      <c r="A35" s="3" t="str">
        <f>"填表日期："&amp;YEAR(基本信息输入表!$O$88)&amp;"年"&amp;MONTH(基本信息输入表!$O$88)&amp;"月"&amp;DAY(基本信息输入表!$O$88)&amp;"日"</f>
        <v>填表日期：2020年4月25日</v>
      </c>
    </row>
  </sheetData>
  <mergeCells count="3">
    <mergeCell ref="A2:G2"/>
    <mergeCell ref="A3:G3"/>
    <mergeCell ref="A33:B33"/>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3"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9"/>
  <sheetViews>
    <sheetView showGridLines="0" workbookViewId="0">
      <selection activeCell="A4" sqref="$A4:$XFD4"/>
    </sheetView>
  </sheetViews>
  <sheetFormatPr defaultColWidth="9" defaultRowHeight="15.75" customHeight="1" outlineLevelCol="7"/>
  <cols>
    <col min="1" max="1" width="6.75" style="3" customWidth="1"/>
    <col min="2" max="2" width="22.5" style="3" customWidth="1"/>
    <col min="3" max="3" width="13.75" style="3" customWidth="1"/>
    <col min="4" max="4" width="14.25" style="3" customWidth="1"/>
    <col min="5" max="6" width="15.625" style="3" customWidth="1"/>
    <col min="7" max="7" width="18.25" style="3" customWidth="1"/>
    <col min="8" max="16384" width="9" style="3"/>
  </cols>
  <sheetData>
    <row r="1" customHeight="1" spans="1:1">
      <c r="A1" s="2" t="s">
        <v>409</v>
      </c>
    </row>
    <row r="2" s="20" customFormat="1" ht="30" customHeight="1" spans="1:7">
      <c r="A2" s="4" t="s">
        <v>4584</v>
      </c>
      <c r="B2" s="4"/>
      <c r="C2" s="4"/>
      <c r="D2" s="4"/>
      <c r="E2" s="4"/>
      <c r="F2" s="4"/>
      <c r="G2" s="4"/>
    </row>
    <row r="3" customHeight="1" spans="1:7">
      <c r="A3" s="5" t="str">
        <f>"评估基准日："&amp;TEXT(基本信息输入表!M7,"yyyy年mm月dd日")</f>
        <v>评估基准日：2020年03月31日</v>
      </c>
      <c r="B3" s="5"/>
      <c r="C3" s="5"/>
      <c r="D3" s="5"/>
      <c r="E3" s="5"/>
      <c r="F3" s="5"/>
      <c r="G3" s="5"/>
    </row>
    <row r="4" ht="14.1" customHeight="1" spans="1:7">
      <c r="A4" s="5"/>
      <c r="B4" s="5"/>
      <c r="C4" s="5"/>
      <c r="D4" s="5"/>
      <c r="E4" s="5"/>
      <c r="F4" s="5"/>
      <c r="G4" s="29" t="s">
        <v>4585</v>
      </c>
    </row>
    <row r="5" customHeight="1" spans="1:7">
      <c r="A5" s="7" t="str">
        <f>基本信息输入表!K6&amp;"："&amp;基本信息输入表!M6</f>
        <v>被评估单位：山西华润昌裕煤业有限公司</v>
      </c>
      <c r="B5" s="7"/>
      <c r="C5" s="7"/>
      <c r="D5" s="7"/>
      <c r="G5" s="34" t="s">
        <v>587</v>
      </c>
    </row>
    <row r="6" s="5" customFormat="1" customHeight="1" spans="1:8">
      <c r="A6" s="8" t="s">
        <v>444</v>
      </c>
      <c r="B6" s="8" t="s">
        <v>4586</v>
      </c>
      <c r="C6" s="8" t="s">
        <v>774</v>
      </c>
      <c r="D6" s="8" t="s">
        <v>4587</v>
      </c>
      <c r="E6" s="22" t="s">
        <v>414</v>
      </c>
      <c r="F6" s="8" t="s">
        <v>415</v>
      </c>
      <c r="G6" s="8" t="s">
        <v>577</v>
      </c>
      <c r="H6" s="23" t="s">
        <v>592</v>
      </c>
    </row>
    <row r="7" spans="1:8">
      <c r="A7" s="12" t="str">
        <f>IF(B7="","",ROW()-6)</f>
        <v/>
      </c>
      <c r="B7" s="13"/>
      <c r="C7" s="14"/>
      <c r="D7" s="14"/>
      <c r="E7" s="15"/>
      <c r="F7" s="15"/>
      <c r="G7" s="13"/>
      <c r="H7" s="5" t="s">
        <v>4588</v>
      </c>
    </row>
    <row r="8" spans="1:8">
      <c r="A8" s="12" t="str">
        <f t="shared" ref="A8:A26" si="0">IF(B8="","",ROW()-6)</f>
        <v/>
      </c>
      <c r="B8" s="13"/>
      <c r="C8" s="14"/>
      <c r="D8" s="14"/>
      <c r="E8" s="15"/>
      <c r="F8" s="15"/>
      <c r="G8" s="13"/>
      <c r="H8" s="5" t="s">
        <v>4589</v>
      </c>
    </row>
    <row r="9" spans="1:8">
      <c r="A9" s="12" t="str">
        <f t="shared" si="0"/>
        <v/>
      </c>
      <c r="B9" s="13"/>
      <c r="C9" s="14"/>
      <c r="D9" s="14"/>
      <c r="E9" s="15"/>
      <c r="F9" s="15"/>
      <c r="G9" s="13"/>
      <c r="H9" s="5" t="s">
        <v>4590</v>
      </c>
    </row>
    <row r="10" spans="1:8">
      <c r="A10" s="12" t="str">
        <f t="shared" si="0"/>
        <v/>
      </c>
      <c r="B10" s="13"/>
      <c r="C10" s="14"/>
      <c r="D10" s="14"/>
      <c r="E10" s="15"/>
      <c r="F10" s="15"/>
      <c r="G10" s="13"/>
      <c r="H10" s="5" t="s">
        <v>4591</v>
      </c>
    </row>
    <row r="11" spans="1:8">
      <c r="A11" s="12" t="str">
        <f t="shared" si="0"/>
        <v/>
      </c>
      <c r="B11" s="13"/>
      <c r="C11" s="14"/>
      <c r="D11" s="14"/>
      <c r="E11" s="15"/>
      <c r="F11" s="15"/>
      <c r="G11" s="13"/>
      <c r="H11" s="5" t="s">
        <v>4592</v>
      </c>
    </row>
    <row r="12" spans="1:8">
      <c r="A12" s="12" t="str">
        <f t="shared" si="0"/>
        <v/>
      </c>
      <c r="B12" s="13"/>
      <c r="C12" s="14"/>
      <c r="D12" s="14"/>
      <c r="E12" s="15"/>
      <c r="F12" s="15"/>
      <c r="G12" s="13"/>
      <c r="H12" s="5" t="s">
        <v>4593</v>
      </c>
    </row>
    <row r="13" spans="1:8">
      <c r="A13" s="12" t="str">
        <f t="shared" si="0"/>
        <v/>
      </c>
      <c r="B13" s="13"/>
      <c r="C13" s="14"/>
      <c r="D13" s="14"/>
      <c r="E13" s="15"/>
      <c r="F13" s="15"/>
      <c r="G13" s="13"/>
      <c r="H13" s="5" t="s">
        <v>4594</v>
      </c>
    </row>
    <row r="14" spans="1:8">
      <c r="A14" s="12" t="str">
        <f t="shared" si="0"/>
        <v/>
      </c>
      <c r="B14" s="13"/>
      <c r="C14" s="14"/>
      <c r="D14" s="14"/>
      <c r="E14" s="15"/>
      <c r="F14" s="15"/>
      <c r="G14" s="13"/>
      <c r="H14" s="5" t="s">
        <v>4595</v>
      </c>
    </row>
    <row r="15" spans="1:8">
      <c r="A15" s="12" t="str">
        <f t="shared" si="0"/>
        <v/>
      </c>
      <c r="B15" s="13"/>
      <c r="C15" s="14"/>
      <c r="D15" s="14"/>
      <c r="E15" s="15"/>
      <c r="F15" s="15"/>
      <c r="G15" s="13"/>
      <c r="H15" s="5" t="s">
        <v>4596</v>
      </c>
    </row>
    <row r="16" spans="1:8">
      <c r="A16" s="12" t="str">
        <f t="shared" si="0"/>
        <v/>
      </c>
      <c r="B16" s="13"/>
      <c r="C16" s="14"/>
      <c r="D16" s="14"/>
      <c r="E16" s="15"/>
      <c r="F16" s="15"/>
      <c r="G16" s="13"/>
      <c r="H16" s="5" t="s">
        <v>4597</v>
      </c>
    </row>
    <row r="17" spans="1:8">
      <c r="A17" s="12" t="str">
        <f t="shared" si="0"/>
        <v/>
      </c>
      <c r="B17" s="13"/>
      <c r="C17" s="14"/>
      <c r="D17" s="14"/>
      <c r="E17" s="15"/>
      <c r="F17" s="15"/>
      <c r="G17" s="13"/>
      <c r="H17" s="5" t="s">
        <v>4598</v>
      </c>
    </row>
    <row r="18" spans="1:8">
      <c r="A18" s="12" t="str">
        <f t="shared" si="0"/>
        <v/>
      </c>
      <c r="B18" s="13"/>
      <c r="C18" s="14"/>
      <c r="D18" s="14"/>
      <c r="E18" s="15"/>
      <c r="F18" s="15"/>
      <c r="G18" s="13"/>
      <c r="H18" s="5" t="s">
        <v>4599</v>
      </c>
    </row>
    <row r="19" spans="1:8">
      <c r="A19" s="12" t="str">
        <f t="shared" si="0"/>
        <v/>
      </c>
      <c r="B19" s="13"/>
      <c r="C19" s="14"/>
      <c r="D19" s="14"/>
      <c r="E19" s="15"/>
      <c r="F19" s="15"/>
      <c r="G19" s="13"/>
      <c r="H19" s="5" t="s">
        <v>4600</v>
      </c>
    </row>
    <row r="20" spans="1:8">
      <c r="A20" s="12" t="str">
        <f t="shared" si="0"/>
        <v/>
      </c>
      <c r="B20" s="13"/>
      <c r="C20" s="14"/>
      <c r="D20" s="14"/>
      <c r="E20" s="15"/>
      <c r="F20" s="15"/>
      <c r="G20" s="13"/>
      <c r="H20" s="5" t="s">
        <v>4601</v>
      </c>
    </row>
    <row r="21" spans="1:8">
      <c r="A21" s="12" t="str">
        <f t="shared" si="0"/>
        <v/>
      </c>
      <c r="B21" s="13"/>
      <c r="C21" s="14"/>
      <c r="D21" s="14"/>
      <c r="E21" s="15"/>
      <c r="F21" s="15"/>
      <c r="G21" s="13"/>
      <c r="H21" s="5" t="s">
        <v>4602</v>
      </c>
    </row>
    <row r="22" spans="1:8">
      <c r="A22" s="12" t="str">
        <f t="shared" si="0"/>
        <v/>
      </c>
      <c r="B22" s="13"/>
      <c r="C22" s="14"/>
      <c r="D22" s="14"/>
      <c r="E22" s="15"/>
      <c r="F22" s="15"/>
      <c r="G22" s="13"/>
      <c r="H22" s="5" t="s">
        <v>4603</v>
      </c>
    </row>
    <row r="23" spans="1:8">
      <c r="A23" s="12" t="str">
        <f t="shared" si="0"/>
        <v/>
      </c>
      <c r="B23" s="13"/>
      <c r="C23" s="14"/>
      <c r="D23" s="14"/>
      <c r="E23" s="15"/>
      <c r="F23" s="15"/>
      <c r="G23" s="13"/>
      <c r="H23" s="5" t="s">
        <v>4604</v>
      </c>
    </row>
    <row r="24" spans="1:8">
      <c r="A24" s="12" t="str">
        <f t="shared" si="0"/>
        <v/>
      </c>
      <c r="B24" s="13"/>
      <c r="C24" s="14"/>
      <c r="D24" s="14"/>
      <c r="E24" s="15"/>
      <c r="F24" s="15"/>
      <c r="G24" s="13"/>
      <c r="H24" s="5" t="s">
        <v>4605</v>
      </c>
    </row>
    <row r="25" spans="1:8">
      <c r="A25" s="12" t="str">
        <f t="shared" si="0"/>
        <v/>
      </c>
      <c r="B25" s="13"/>
      <c r="C25" s="14"/>
      <c r="D25" s="14"/>
      <c r="E25" s="15"/>
      <c r="F25" s="15"/>
      <c r="G25" s="13"/>
      <c r="H25" s="5" t="s">
        <v>4606</v>
      </c>
    </row>
    <row r="26" spans="1:8">
      <c r="A26" s="12" t="str">
        <f t="shared" si="0"/>
        <v/>
      </c>
      <c r="B26" s="13"/>
      <c r="C26" s="14"/>
      <c r="D26" s="14"/>
      <c r="E26" s="15"/>
      <c r="F26" s="15"/>
      <c r="G26" s="13"/>
      <c r="H26" s="5" t="s">
        <v>4607</v>
      </c>
    </row>
    <row r="27" customHeight="1" spans="1:7">
      <c r="A27" s="24" t="s">
        <v>812</v>
      </c>
      <c r="B27" s="25"/>
      <c r="C27" s="26"/>
      <c r="D27" s="26"/>
      <c r="E27" s="32">
        <f>SUM(E7:E26)</f>
        <v>0</v>
      </c>
      <c r="F27" s="32">
        <f>SUM(F7:F26)</f>
        <v>0</v>
      </c>
      <c r="G27" s="28"/>
    </row>
    <row r="28" customHeight="1" spans="1:8">
      <c r="A28" s="3" t="str">
        <f>基本信息输入表!$K$6&amp;"填表人："&amp;基本信息输入表!$M$90</f>
        <v>被评估单位填表人：阎丽红</v>
      </c>
      <c r="E28" s="3" t="str">
        <f>"评估人员："&amp;基本信息输入表!$Q$90</f>
        <v>评估人员：</v>
      </c>
      <c r="H28" s="31" t="s">
        <v>439</v>
      </c>
    </row>
    <row r="29" customHeight="1" spans="1:1">
      <c r="A29" s="3" t="str">
        <f>"填表日期："&amp;YEAR(基本信息输入表!$O$90)&amp;"年"&amp;MONTH(基本信息输入表!$O$90)&amp;"月"&amp;DAY(基本信息输入表!$O$90)&amp;"日"</f>
        <v>填表日期：2020年4月25日</v>
      </c>
    </row>
  </sheetData>
  <mergeCells count="4">
    <mergeCell ref="A2:G2"/>
    <mergeCell ref="A3:G3"/>
    <mergeCell ref="A5:D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showGridLines="0" topLeftCell="C1" workbookViewId="0">
      <selection activeCell="A4" sqref="$A4:$XFD4"/>
    </sheetView>
  </sheetViews>
  <sheetFormatPr defaultColWidth="9" defaultRowHeight="15.75" customHeight="1"/>
  <cols>
    <col min="1" max="1" width="7.75" style="3" customWidth="1"/>
    <col min="2" max="2" width="20.75" style="3" customWidth="1"/>
    <col min="3" max="3" width="12.75" style="3" customWidth="1"/>
    <col min="4" max="5" width="12.25" style="3" customWidth="1"/>
    <col min="6" max="7" width="15.625" style="3" customWidth="1"/>
    <col min="8" max="8" width="14.625" style="3" customWidth="1"/>
    <col min="9" max="16384" width="9" style="3"/>
  </cols>
  <sheetData>
    <row r="1" customHeight="1" spans="1:1">
      <c r="A1" s="2" t="s">
        <v>409</v>
      </c>
    </row>
    <row r="2" s="20" customFormat="1" ht="30" customHeight="1" spans="1:8">
      <c r="A2" s="4" t="s">
        <v>4608</v>
      </c>
      <c r="B2" s="4"/>
      <c r="C2" s="4"/>
      <c r="D2" s="4"/>
      <c r="E2" s="4"/>
      <c r="F2" s="4"/>
      <c r="G2" s="4"/>
      <c r="H2" s="4"/>
    </row>
    <row r="3" customHeight="1" spans="1:8">
      <c r="A3" s="5" t="str">
        <f>"评估基准日："&amp;TEXT(基本信息输入表!M7,"yyyy年mm月dd日")</f>
        <v>评估基准日：2020年03月31日</v>
      </c>
      <c r="B3" s="5"/>
      <c r="C3" s="5"/>
      <c r="D3" s="5"/>
      <c r="E3" s="5"/>
      <c r="F3" s="5"/>
      <c r="G3" s="5"/>
      <c r="H3" s="5"/>
    </row>
    <row r="4" ht="14.1" customHeight="1" spans="1:8">
      <c r="A4" s="5"/>
      <c r="B4" s="5"/>
      <c r="C4" s="5"/>
      <c r="D4" s="5"/>
      <c r="E4" s="5"/>
      <c r="F4" s="5"/>
      <c r="G4" s="5"/>
      <c r="H4" s="29" t="s">
        <v>4609</v>
      </c>
    </row>
    <row r="5" customHeight="1" spans="1:8">
      <c r="A5" s="7" t="str">
        <f>基本信息输入表!K6&amp;"："&amp;基本信息输入表!M6</f>
        <v>被评估单位：山西华润昌裕煤业有限公司</v>
      </c>
      <c r="B5" s="7"/>
      <c r="C5" s="7"/>
      <c r="H5" s="34" t="s">
        <v>587</v>
      </c>
    </row>
    <row r="6" s="5" customFormat="1" customHeight="1" spans="1:9">
      <c r="A6" s="8" t="s">
        <v>444</v>
      </c>
      <c r="B6" s="8" t="s">
        <v>4610</v>
      </c>
      <c r="C6" s="8" t="s">
        <v>774</v>
      </c>
      <c r="D6" s="8" t="s">
        <v>1836</v>
      </c>
      <c r="E6" s="8" t="s">
        <v>4611</v>
      </c>
      <c r="F6" s="22" t="s">
        <v>414</v>
      </c>
      <c r="G6" s="8" t="s">
        <v>415</v>
      </c>
      <c r="H6" s="8" t="s">
        <v>577</v>
      </c>
      <c r="I6" s="23" t="s">
        <v>592</v>
      </c>
    </row>
    <row r="7" spans="1:9">
      <c r="A7" s="12" t="str">
        <f>IF(B7="","",ROW()-6)</f>
        <v/>
      </c>
      <c r="B7" s="13"/>
      <c r="C7" s="14"/>
      <c r="D7" s="14"/>
      <c r="E7" s="36"/>
      <c r="F7" s="15"/>
      <c r="G7" s="15"/>
      <c r="H7" s="13"/>
      <c r="I7" s="5" t="s">
        <v>4612</v>
      </c>
    </row>
    <row r="8" spans="1:9">
      <c r="A8" s="12" t="str">
        <f t="shared" ref="A8:A26" si="0">IF(B8="","",ROW()-6)</f>
        <v/>
      </c>
      <c r="B8" s="13"/>
      <c r="C8" s="14"/>
      <c r="D8" s="14"/>
      <c r="E8" s="36"/>
      <c r="F8" s="15"/>
      <c r="G8" s="15"/>
      <c r="H8" s="13"/>
      <c r="I8" s="5" t="s">
        <v>4613</v>
      </c>
    </row>
    <row r="9" spans="1:9">
      <c r="A9" s="12" t="str">
        <f t="shared" si="0"/>
        <v/>
      </c>
      <c r="B9" s="13"/>
      <c r="C9" s="14"/>
      <c r="D9" s="14"/>
      <c r="E9" s="36"/>
      <c r="F9" s="15"/>
      <c r="G9" s="15"/>
      <c r="H9" s="13"/>
      <c r="I9" s="5" t="s">
        <v>4614</v>
      </c>
    </row>
    <row r="10" spans="1:9">
      <c r="A10" s="12" t="str">
        <f t="shared" si="0"/>
        <v/>
      </c>
      <c r="B10" s="13"/>
      <c r="C10" s="14"/>
      <c r="D10" s="14"/>
      <c r="E10" s="36"/>
      <c r="F10" s="15"/>
      <c r="G10" s="15"/>
      <c r="H10" s="13"/>
      <c r="I10" s="5" t="s">
        <v>4615</v>
      </c>
    </row>
    <row r="11" spans="1:9">
      <c r="A11" s="12" t="str">
        <f t="shared" si="0"/>
        <v/>
      </c>
      <c r="B11" s="13"/>
      <c r="C11" s="14"/>
      <c r="D11" s="14"/>
      <c r="E11" s="36"/>
      <c r="F11" s="15"/>
      <c r="G11" s="15"/>
      <c r="H11" s="13"/>
      <c r="I11" s="5" t="s">
        <v>4616</v>
      </c>
    </row>
    <row r="12" spans="1:9">
      <c r="A12" s="12" t="str">
        <f t="shared" si="0"/>
        <v/>
      </c>
      <c r="B12" s="13"/>
      <c r="C12" s="14"/>
      <c r="D12" s="14"/>
      <c r="E12" s="36"/>
      <c r="F12" s="15"/>
      <c r="G12" s="15"/>
      <c r="H12" s="13"/>
      <c r="I12" s="5" t="s">
        <v>4617</v>
      </c>
    </row>
    <row r="13" spans="1:9">
      <c r="A13" s="12" t="str">
        <f t="shared" si="0"/>
        <v/>
      </c>
      <c r="B13" s="13"/>
      <c r="C13" s="14"/>
      <c r="D13" s="14"/>
      <c r="E13" s="36"/>
      <c r="F13" s="15"/>
      <c r="G13" s="15"/>
      <c r="H13" s="13"/>
      <c r="I13" s="5" t="s">
        <v>4618</v>
      </c>
    </row>
    <row r="14" spans="1:9">
      <c r="A14" s="12" t="str">
        <f t="shared" si="0"/>
        <v/>
      </c>
      <c r="B14" s="13"/>
      <c r="C14" s="14"/>
      <c r="D14" s="14"/>
      <c r="E14" s="36"/>
      <c r="F14" s="15"/>
      <c r="G14" s="15"/>
      <c r="H14" s="13"/>
      <c r="I14" s="5" t="s">
        <v>4619</v>
      </c>
    </row>
    <row r="15" spans="1:9">
      <c r="A15" s="12" t="str">
        <f t="shared" si="0"/>
        <v/>
      </c>
      <c r="B15" s="13"/>
      <c r="C15" s="14"/>
      <c r="D15" s="14"/>
      <c r="E15" s="36"/>
      <c r="F15" s="15"/>
      <c r="G15" s="15"/>
      <c r="H15" s="13"/>
      <c r="I15" s="5" t="s">
        <v>4620</v>
      </c>
    </row>
    <row r="16" spans="1:9">
      <c r="A16" s="12" t="str">
        <f t="shared" si="0"/>
        <v/>
      </c>
      <c r="B16" s="13"/>
      <c r="C16" s="14"/>
      <c r="D16" s="14"/>
      <c r="E16" s="36"/>
      <c r="F16" s="15"/>
      <c r="G16" s="15"/>
      <c r="H16" s="13"/>
      <c r="I16" s="5" t="s">
        <v>4621</v>
      </c>
    </row>
    <row r="17" spans="1:9">
      <c r="A17" s="12" t="str">
        <f t="shared" si="0"/>
        <v/>
      </c>
      <c r="B17" s="13"/>
      <c r="C17" s="14"/>
      <c r="D17" s="14"/>
      <c r="E17" s="36"/>
      <c r="F17" s="15"/>
      <c r="G17" s="15"/>
      <c r="H17" s="13"/>
      <c r="I17" s="5" t="s">
        <v>4622</v>
      </c>
    </row>
    <row r="18" spans="1:9">
      <c r="A18" s="12" t="str">
        <f t="shared" si="0"/>
        <v/>
      </c>
      <c r="B18" s="13"/>
      <c r="C18" s="14"/>
      <c r="D18" s="14"/>
      <c r="E18" s="36"/>
      <c r="F18" s="15"/>
      <c r="G18" s="15"/>
      <c r="H18" s="13"/>
      <c r="I18" s="5" t="s">
        <v>4623</v>
      </c>
    </row>
    <row r="19" spans="1:9">
      <c r="A19" s="12" t="str">
        <f t="shared" si="0"/>
        <v/>
      </c>
      <c r="B19" s="13"/>
      <c r="C19" s="14"/>
      <c r="D19" s="14"/>
      <c r="E19" s="36"/>
      <c r="F19" s="15"/>
      <c r="G19" s="15"/>
      <c r="H19" s="13"/>
      <c r="I19" s="5" t="s">
        <v>4624</v>
      </c>
    </row>
    <row r="20" spans="1:9">
      <c r="A20" s="12" t="str">
        <f t="shared" si="0"/>
        <v/>
      </c>
      <c r="B20" s="13"/>
      <c r="C20" s="14"/>
      <c r="D20" s="14"/>
      <c r="E20" s="36"/>
      <c r="F20" s="15"/>
      <c r="G20" s="15"/>
      <c r="H20" s="13"/>
      <c r="I20" s="5" t="s">
        <v>4625</v>
      </c>
    </row>
    <row r="21" spans="1:9">
      <c r="A21" s="12" t="str">
        <f t="shared" si="0"/>
        <v/>
      </c>
      <c r="B21" s="13"/>
      <c r="C21" s="14"/>
      <c r="D21" s="14"/>
      <c r="E21" s="36"/>
      <c r="F21" s="15"/>
      <c r="G21" s="15"/>
      <c r="H21" s="13"/>
      <c r="I21" s="5" t="s">
        <v>4626</v>
      </c>
    </row>
    <row r="22" spans="1:9">
      <c r="A22" s="12" t="str">
        <f t="shared" si="0"/>
        <v/>
      </c>
      <c r="B22" s="13"/>
      <c r="C22" s="14"/>
      <c r="D22" s="14"/>
      <c r="E22" s="36"/>
      <c r="F22" s="15"/>
      <c r="G22" s="15"/>
      <c r="H22" s="13"/>
      <c r="I22" s="5" t="s">
        <v>4627</v>
      </c>
    </row>
    <row r="23" spans="1:9">
      <c r="A23" s="12" t="str">
        <f t="shared" si="0"/>
        <v/>
      </c>
      <c r="B23" s="13"/>
      <c r="C23" s="14"/>
      <c r="D23" s="14"/>
      <c r="E23" s="36"/>
      <c r="F23" s="15"/>
      <c r="G23" s="15"/>
      <c r="H23" s="13"/>
      <c r="I23" s="5" t="s">
        <v>4628</v>
      </c>
    </row>
    <row r="24" spans="1:9">
      <c r="A24" s="12" t="str">
        <f t="shared" si="0"/>
        <v/>
      </c>
      <c r="B24" s="13"/>
      <c r="C24" s="14"/>
      <c r="D24" s="14"/>
      <c r="E24" s="36"/>
      <c r="F24" s="15"/>
      <c r="G24" s="15"/>
      <c r="H24" s="13"/>
      <c r="I24" s="5" t="s">
        <v>4629</v>
      </c>
    </row>
    <row r="25" spans="1:9">
      <c r="A25" s="12" t="str">
        <f t="shared" si="0"/>
        <v/>
      </c>
      <c r="B25" s="13"/>
      <c r="C25" s="14"/>
      <c r="D25" s="14"/>
      <c r="E25" s="36"/>
      <c r="F25" s="15"/>
      <c r="G25" s="15"/>
      <c r="H25" s="13"/>
      <c r="I25" s="5" t="s">
        <v>4630</v>
      </c>
    </row>
    <row r="26" spans="1:9">
      <c r="A26" s="12" t="str">
        <f t="shared" si="0"/>
        <v/>
      </c>
      <c r="B26" s="13"/>
      <c r="C26" s="14"/>
      <c r="D26" s="14"/>
      <c r="E26" s="36"/>
      <c r="F26" s="15"/>
      <c r="G26" s="15"/>
      <c r="H26" s="13"/>
      <c r="I26" s="5" t="s">
        <v>4631</v>
      </c>
    </row>
    <row r="27" customHeight="1" spans="1:8">
      <c r="A27" s="24" t="s">
        <v>812</v>
      </c>
      <c r="B27" s="25"/>
      <c r="C27" s="26"/>
      <c r="D27" s="26"/>
      <c r="E27" s="28"/>
      <c r="F27" s="32">
        <f>SUM(F7:F26)</f>
        <v>0</v>
      </c>
      <c r="G27" s="32">
        <f>SUM(G7:G26)</f>
        <v>0</v>
      </c>
      <c r="H27" s="28"/>
    </row>
    <row r="28" customHeight="1" spans="1:9">
      <c r="A28" s="3" t="str">
        <f>基本信息输入表!$K$6&amp;"填表人："&amp;基本信息输入表!$M$92</f>
        <v>被评估单位填表人：阎丽红</v>
      </c>
      <c r="F28" s="3" t="str">
        <f>"评估人员："&amp;基本信息输入表!$Q$92</f>
        <v>评估人员：</v>
      </c>
      <c r="I28" s="31" t="s">
        <v>439</v>
      </c>
    </row>
    <row r="29" customHeight="1" spans="1:1">
      <c r="A29" s="3" t="str">
        <f>"填表日期："&amp;YEAR(基本信息输入表!$O$92)&amp;"年"&amp;MONTH(基本信息输入表!$O$92)&amp;"月"&amp;DAY(基本信息输入表!$O$92)&amp;"日"</f>
        <v>填表日期：2020年4月25日</v>
      </c>
    </row>
  </sheetData>
  <mergeCells count="4">
    <mergeCell ref="A2:H2"/>
    <mergeCell ref="A3:H3"/>
    <mergeCell ref="A5:C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4"/>
  <sheetViews>
    <sheetView showGridLines="0" workbookViewId="0">
      <selection activeCell="A4" sqref="$A4:$XFD4"/>
    </sheetView>
  </sheetViews>
  <sheetFormatPr defaultColWidth="9" defaultRowHeight="15.75" customHeight="1"/>
  <cols>
    <col min="1" max="1" width="10.25" style="3" customWidth="1"/>
    <col min="2" max="2" width="13.75" style="3" customWidth="1"/>
    <col min="3" max="8" width="10.25" style="3" customWidth="1"/>
    <col min="9" max="9" width="17.25" style="3" customWidth="1"/>
    <col min="10" max="10" width="8.25" style="3" customWidth="1"/>
    <col min="11" max="16384" width="9" style="3"/>
  </cols>
  <sheetData>
    <row r="1" customHeight="1" spans="1:1">
      <c r="A1" s="2" t="s">
        <v>409</v>
      </c>
    </row>
    <row r="2" s="20" customFormat="1" ht="30" customHeight="1" spans="1:9">
      <c r="A2" s="4" t="s">
        <v>4632</v>
      </c>
      <c r="B2" s="4"/>
      <c r="C2" s="4"/>
      <c r="D2" s="4"/>
      <c r="E2" s="4"/>
      <c r="F2" s="4"/>
      <c r="G2" s="4"/>
      <c r="H2" s="4"/>
      <c r="I2" s="4"/>
    </row>
    <row r="3" customHeight="1" spans="1:9">
      <c r="A3" s="5" t="str">
        <f>"评估基准日："&amp;TEXT(基本信息输入表!M7,"yyyy年mm月dd日")</f>
        <v>评估基准日：2020年03月31日</v>
      </c>
      <c r="B3" s="5"/>
      <c r="C3" s="5"/>
      <c r="D3" s="5"/>
      <c r="E3" s="5"/>
      <c r="F3" s="5"/>
      <c r="G3" s="5"/>
      <c r="H3" s="5"/>
      <c r="I3" s="5"/>
    </row>
    <row r="4" ht="14.1" customHeight="1" spans="1:9">
      <c r="A4" s="5"/>
      <c r="B4" s="5"/>
      <c r="C4" s="5"/>
      <c r="D4" s="5"/>
      <c r="E4" s="5"/>
      <c r="F4" s="5"/>
      <c r="G4" s="5"/>
      <c r="H4" s="5"/>
      <c r="I4" s="29" t="s">
        <v>4633</v>
      </c>
    </row>
    <row r="5" customHeight="1" spans="1:9">
      <c r="A5" s="7" t="str">
        <f>基本信息输入表!K6&amp;"："&amp;基本信息输入表!M6</f>
        <v>被评估单位：山西华润昌裕煤业有限公司</v>
      </c>
      <c r="B5" s="7"/>
      <c r="C5" s="7"/>
      <c r="D5" s="7"/>
      <c r="E5" s="6"/>
      <c r="F5" s="6"/>
      <c r="I5" s="34" t="s">
        <v>587</v>
      </c>
    </row>
    <row r="6" s="5" customFormat="1" customHeight="1" spans="1:10">
      <c r="A6" s="8" t="s">
        <v>444</v>
      </c>
      <c r="B6" s="8" t="s">
        <v>722</v>
      </c>
      <c r="C6" s="8" t="s">
        <v>774</v>
      </c>
      <c r="D6" s="8" t="s">
        <v>752</v>
      </c>
      <c r="E6" s="8" t="s">
        <v>589</v>
      </c>
      <c r="F6" s="8" t="s">
        <v>4392</v>
      </c>
      <c r="G6" s="22" t="s">
        <v>414</v>
      </c>
      <c r="H6" s="8" t="s">
        <v>415</v>
      </c>
      <c r="I6" s="8" t="s">
        <v>577</v>
      </c>
      <c r="J6" s="23" t="s">
        <v>592</v>
      </c>
    </row>
    <row r="7" spans="1:10">
      <c r="A7" s="12" t="str">
        <f>IF(B7="","",ROW()-6)</f>
        <v/>
      </c>
      <c r="B7" s="13"/>
      <c r="C7" s="14"/>
      <c r="D7" s="13"/>
      <c r="E7" s="13"/>
      <c r="F7" s="15"/>
      <c r="G7" s="15"/>
      <c r="H7" s="15"/>
      <c r="I7" s="13"/>
      <c r="J7" s="5" t="s">
        <v>4634</v>
      </c>
    </row>
    <row r="8" spans="1:10">
      <c r="A8" s="12" t="str">
        <f>IF(B8="","",ROW()-6)</f>
        <v/>
      </c>
      <c r="B8" s="13"/>
      <c r="C8" s="14"/>
      <c r="D8" s="13"/>
      <c r="E8" s="13"/>
      <c r="F8" s="15"/>
      <c r="G8" s="15"/>
      <c r="H8" s="15"/>
      <c r="I8" s="13"/>
      <c r="J8" s="5" t="s">
        <v>4635</v>
      </c>
    </row>
    <row r="9" spans="1:10">
      <c r="A9" s="12"/>
      <c r="B9" s="13"/>
      <c r="C9" s="14"/>
      <c r="D9" s="13"/>
      <c r="E9" s="13"/>
      <c r="F9" s="15"/>
      <c r="G9" s="15"/>
      <c r="H9" s="15"/>
      <c r="I9" s="13"/>
      <c r="J9" s="5" t="s">
        <v>4636</v>
      </c>
    </row>
    <row r="10" spans="1:10">
      <c r="A10" s="12"/>
      <c r="B10" s="13"/>
      <c r="C10" s="14"/>
      <c r="D10" s="13"/>
      <c r="E10" s="13"/>
      <c r="F10" s="15"/>
      <c r="G10" s="15"/>
      <c r="H10" s="15"/>
      <c r="I10" s="13"/>
      <c r="J10" s="5" t="s">
        <v>4637</v>
      </c>
    </row>
    <row r="11" spans="1:10">
      <c r="A11" s="12"/>
      <c r="B11" s="13"/>
      <c r="C11" s="14"/>
      <c r="D11" s="13"/>
      <c r="E11" s="13"/>
      <c r="F11" s="15"/>
      <c r="G11" s="15"/>
      <c r="H11" s="15"/>
      <c r="I11" s="13"/>
      <c r="J11" s="5" t="s">
        <v>4638</v>
      </c>
    </row>
    <row r="12" spans="1:10">
      <c r="A12" s="12"/>
      <c r="B12" s="13"/>
      <c r="C12" s="14"/>
      <c r="D12" s="13"/>
      <c r="E12" s="13"/>
      <c r="F12" s="15"/>
      <c r="G12" s="15"/>
      <c r="H12" s="15"/>
      <c r="I12" s="13"/>
      <c r="J12" s="5" t="s">
        <v>4639</v>
      </c>
    </row>
    <row r="13" spans="1:10">
      <c r="A13" s="12"/>
      <c r="B13" s="13"/>
      <c r="C13" s="14"/>
      <c r="D13" s="13"/>
      <c r="E13" s="13"/>
      <c r="F13" s="15"/>
      <c r="G13" s="15"/>
      <c r="H13" s="15"/>
      <c r="I13" s="13"/>
      <c r="J13" s="5" t="s">
        <v>4640</v>
      </c>
    </row>
    <row r="14" spans="1:10">
      <c r="A14" s="12"/>
      <c r="B14" s="13"/>
      <c r="C14" s="14"/>
      <c r="D14" s="13"/>
      <c r="E14" s="13"/>
      <c r="F14" s="15"/>
      <c r="G14" s="15"/>
      <c r="H14" s="15"/>
      <c r="I14" s="13"/>
      <c r="J14" s="5" t="s">
        <v>4641</v>
      </c>
    </row>
    <row r="15" spans="1:10">
      <c r="A15" s="12"/>
      <c r="B15" s="13"/>
      <c r="C15" s="14"/>
      <c r="D15" s="13"/>
      <c r="E15" s="13"/>
      <c r="F15" s="15"/>
      <c r="G15" s="15"/>
      <c r="H15" s="15"/>
      <c r="I15" s="13"/>
      <c r="J15" s="5" t="s">
        <v>4642</v>
      </c>
    </row>
    <row r="16" spans="1:10">
      <c r="A16" s="12"/>
      <c r="B16" s="13"/>
      <c r="C16" s="14"/>
      <c r="D16" s="13"/>
      <c r="E16" s="13"/>
      <c r="F16" s="15"/>
      <c r="G16" s="15"/>
      <c r="H16" s="15"/>
      <c r="I16" s="13"/>
      <c r="J16" s="5" t="s">
        <v>4643</v>
      </c>
    </row>
    <row r="17" spans="1:10">
      <c r="A17" s="12"/>
      <c r="B17" s="13"/>
      <c r="C17" s="14"/>
      <c r="D17" s="13"/>
      <c r="E17" s="13"/>
      <c r="F17" s="15"/>
      <c r="G17" s="15"/>
      <c r="H17" s="15"/>
      <c r="I17" s="13"/>
      <c r="J17" s="5" t="s">
        <v>4644</v>
      </c>
    </row>
    <row r="18" spans="1:10">
      <c r="A18" s="12"/>
      <c r="B18" s="13"/>
      <c r="C18" s="14"/>
      <c r="D18" s="13"/>
      <c r="E18" s="13"/>
      <c r="F18" s="15"/>
      <c r="G18" s="15"/>
      <c r="H18" s="15"/>
      <c r="I18" s="13"/>
      <c r="J18" s="5" t="s">
        <v>4645</v>
      </c>
    </row>
    <row r="19" spans="1:10">
      <c r="A19" s="12"/>
      <c r="B19" s="13"/>
      <c r="C19" s="14"/>
      <c r="D19" s="13"/>
      <c r="E19" s="13"/>
      <c r="F19" s="15"/>
      <c r="G19" s="15"/>
      <c r="H19" s="15"/>
      <c r="I19" s="13"/>
      <c r="J19" s="5" t="s">
        <v>4646</v>
      </c>
    </row>
    <row r="20" spans="1:10">
      <c r="A20" s="12"/>
      <c r="B20" s="13"/>
      <c r="C20" s="14"/>
      <c r="D20" s="13"/>
      <c r="E20" s="13"/>
      <c r="F20" s="15"/>
      <c r="G20" s="15"/>
      <c r="H20" s="15"/>
      <c r="I20" s="13"/>
      <c r="J20" s="5" t="s">
        <v>4647</v>
      </c>
    </row>
    <row r="21" spans="1:10">
      <c r="A21" s="12"/>
      <c r="B21" s="13"/>
      <c r="C21" s="14"/>
      <c r="D21" s="13"/>
      <c r="E21" s="13"/>
      <c r="F21" s="15"/>
      <c r="G21" s="15"/>
      <c r="H21" s="15"/>
      <c r="I21" s="13"/>
      <c r="J21" s="5" t="s">
        <v>4648</v>
      </c>
    </row>
    <row r="22" spans="1:10">
      <c r="A22" s="12"/>
      <c r="B22" s="13"/>
      <c r="C22" s="14"/>
      <c r="D22" s="13"/>
      <c r="E22" s="13"/>
      <c r="F22" s="15"/>
      <c r="G22" s="15"/>
      <c r="H22" s="15"/>
      <c r="I22" s="13"/>
      <c r="J22" s="5" t="s">
        <v>4649</v>
      </c>
    </row>
    <row r="23" spans="1:10">
      <c r="A23" s="12"/>
      <c r="B23" s="13"/>
      <c r="C23" s="14"/>
      <c r="D23" s="13"/>
      <c r="E23" s="13"/>
      <c r="F23" s="15"/>
      <c r="G23" s="15"/>
      <c r="H23" s="15"/>
      <c r="I23" s="13"/>
      <c r="J23" s="5" t="s">
        <v>4650</v>
      </c>
    </row>
    <row r="24" spans="1:10">
      <c r="A24" s="12"/>
      <c r="B24" s="13"/>
      <c r="C24" s="14"/>
      <c r="D24" s="13"/>
      <c r="E24" s="13"/>
      <c r="F24" s="15"/>
      <c r="G24" s="15"/>
      <c r="H24" s="15"/>
      <c r="I24" s="13"/>
      <c r="J24" s="5" t="s">
        <v>4651</v>
      </c>
    </row>
    <row r="25" spans="1:10">
      <c r="A25" s="12" t="str">
        <f t="shared" ref="A25:A30" si="0">IF(B25="","",ROW()-6)</f>
        <v/>
      </c>
      <c r="B25" s="13"/>
      <c r="C25" s="14"/>
      <c r="D25" s="13"/>
      <c r="E25" s="13"/>
      <c r="F25" s="15"/>
      <c r="G25" s="15"/>
      <c r="H25" s="15"/>
      <c r="I25" s="13"/>
      <c r="J25" s="5" t="s">
        <v>4652</v>
      </c>
    </row>
    <row r="26" spans="1:10">
      <c r="A26" s="12" t="str">
        <f t="shared" si="0"/>
        <v/>
      </c>
      <c r="B26" s="13"/>
      <c r="C26" s="14"/>
      <c r="D26" s="13"/>
      <c r="E26" s="13"/>
      <c r="F26" s="15"/>
      <c r="G26" s="15"/>
      <c r="H26" s="15"/>
      <c r="I26" s="13"/>
      <c r="J26" s="5" t="s">
        <v>4653</v>
      </c>
    </row>
    <row r="27" spans="1:10">
      <c r="A27" s="12" t="str">
        <f t="shared" si="0"/>
        <v/>
      </c>
      <c r="B27" s="13"/>
      <c r="C27" s="14"/>
      <c r="D27" s="13"/>
      <c r="E27" s="13"/>
      <c r="F27" s="15"/>
      <c r="G27" s="15"/>
      <c r="H27" s="15"/>
      <c r="I27" s="13"/>
      <c r="J27" s="5" t="s">
        <v>4654</v>
      </c>
    </row>
    <row r="28" spans="1:10">
      <c r="A28" s="12" t="str">
        <f t="shared" si="0"/>
        <v/>
      </c>
      <c r="B28" s="13"/>
      <c r="C28" s="14"/>
      <c r="D28" s="13"/>
      <c r="E28" s="13"/>
      <c r="F28" s="15"/>
      <c r="G28" s="15"/>
      <c r="H28" s="15"/>
      <c r="I28" s="13"/>
      <c r="J28" s="5" t="s">
        <v>4655</v>
      </c>
    </row>
    <row r="29" spans="1:10">
      <c r="A29" s="12" t="str">
        <f t="shared" si="0"/>
        <v/>
      </c>
      <c r="B29" s="13"/>
      <c r="C29" s="14"/>
      <c r="D29" s="13"/>
      <c r="E29" s="13"/>
      <c r="F29" s="15"/>
      <c r="G29" s="15"/>
      <c r="H29" s="15"/>
      <c r="I29" s="13"/>
      <c r="J29" s="5" t="s">
        <v>4656</v>
      </c>
    </row>
    <row r="30" spans="1:10">
      <c r="A30" s="12" t="str">
        <f t="shared" si="0"/>
        <v/>
      </c>
      <c r="B30" s="13"/>
      <c r="C30" s="14"/>
      <c r="D30" s="13"/>
      <c r="E30" s="13"/>
      <c r="F30" s="15"/>
      <c r="G30" s="15"/>
      <c r="H30" s="15"/>
      <c r="I30" s="13"/>
      <c r="J30" s="5" t="s">
        <v>4657</v>
      </c>
    </row>
    <row r="31" customHeight="1" spans="1:9">
      <c r="A31" s="24" t="s">
        <v>812</v>
      </c>
      <c r="B31" s="25"/>
      <c r="C31" s="26"/>
      <c r="D31" s="26"/>
      <c r="E31" s="26"/>
      <c r="F31" s="26"/>
      <c r="G31" s="32">
        <f>SUM(G7:G30)</f>
        <v>0</v>
      </c>
      <c r="H31" s="32">
        <f>SUM(H7:H30)</f>
        <v>0</v>
      </c>
      <c r="I31" s="28"/>
    </row>
    <row r="32" customHeight="1" spans="1:10">
      <c r="A32" s="3" t="str">
        <f>基本信息输入表!$K$6&amp;"填表人："&amp;基本信息输入表!$M$91</f>
        <v>被评估单位填表人：阎丽红</v>
      </c>
      <c r="G32" s="3" t="str">
        <f>"评估人员："&amp;基本信息输入表!$Q$91</f>
        <v>评估人员：</v>
      </c>
      <c r="J32" s="31" t="s">
        <v>439</v>
      </c>
    </row>
    <row r="33" customHeight="1" spans="1:1">
      <c r="A33" s="3" t="str">
        <f>"填表日期："&amp;YEAR(基本信息输入表!$O$91)&amp;"年"&amp;MONTH(基本信息输入表!$O$91)&amp;"月"&amp;DAY(基本信息输入表!$O$91)&amp;"日"</f>
        <v>填表日期：2020年4月25日</v>
      </c>
    </row>
    <row r="34" customHeight="1" spans="10:10">
      <c r="J34" s="31"/>
    </row>
  </sheetData>
  <mergeCells count="4">
    <mergeCell ref="A2:I2"/>
    <mergeCell ref="A3:I3"/>
    <mergeCell ref="A5:D5"/>
    <mergeCell ref="A31:B31"/>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9"/>
  <sheetViews>
    <sheetView showGridLines="0" workbookViewId="0">
      <selection activeCell="A4" sqref="$A4:$XFD4"/>
    </sheetView>
  </sheetViews>
  <sheetFormatPr defaultColWidth="9" defaultRowHeight="15.75" customHeight="1" outlineLevelCol="7"/>
  <cols>
    <col min="1" max="1" width="5.625" style="3" customWidth="1"/>
    <col min="2" max="2" width="23.625" style="3" customWidth="1"/>
    <col min="3" max="3" width="12" style="3" customWidth="1"/>
    <col min="4" max="4" width="18.75" style="3" customWidth="1"/>
    <col min="5" max="6" width="15.625" style="3" customWidth="1"/>
    <col min="7" max="7" width="15.5" style="3" customWidth="1"/>
    <col min="8" max="16384" width="9" style="3"/>
  </cols>
  <sheetData>
    <row r="1" customHeight="1" spans="1:1">
      <c r="A1" s="2" t="s">
        <v>409</v>
      </c>
    </row>
    <row r="2" s="20" customFormat="1" ht="30" customHeight="1" spans="1:7">
      <c r="A2" s="4" t="s">
        <v>4658</v>
      </c>
      <c r="B2" s="4"/>
      <c r="C2" s="4"/>
      <c r="D2" s="4"/>
      <c r="E2" s="4"/>
      <c r="F2" s="4"/>
      <c r="G2" s="4"/>
    </row>
    <row r="3" customHeight="1" spans="1:7">
      <c r="A3" s="5" t="str">
        <f>"评估基准日："&amp;TEXT(基本信息输入表!M7,"yyyy年mm月dd日")</f>
        <v>评估基准日：2020年03月31日</v>
      </c>
      <c r="B3" s="5"/>
      <c r="C3" s="5"/>
      <c r="D3" s="5"/>
      <c r="E3" s="5"/>
      <c r="F3" s="5"/>
      <c r="G3" s="5"/>
    </row>
    <row r="4" ht="14.1" customHeight="1" spans="1:7">
      <c r="A4" s="5"/>
      <c r="B4" s="5"/>
      <c r="C4" s="5"/>
      <c r="D4" s="5"/>
      <c r="E4" s="5"/>
      <c r="F4" s="5"/>
      <c r="G4" s="29" t="s">
        <v>4659</v>
      </c>
    </row>
    <row r="5" customHeight="1" spans="1:7">
      <c r="A5" s="7" t="str">
        <f>基本信息输入表!K6&amp;"："&amp;基本信息输入表!M6</f>
        <v>被评估单位：山西华润昌裕煤业有限公司</v>
      </c>
      <c r="B5" s="7"/>
      <c r="C5" s="7"/>
      <c r="D5" s="7"/>
      <c r="G5" s="34" t="s">
        <v>587</v>
      </c>
    </row>
    <row r="6" s="5" customFormat="1" customHeight="1" spans="1:8">
      <c r="A6" s="8" t="s">
        <v>444</v>
      </c>
      <c r="B6" s="8" t="s">
        <v>722</v>
      </c>
      <c r="C6" s="8" t="s">
        <v>774</v>
      </c>
      <c r="D6" s="8" t="s">
        <v>1201</v>
      </c>
      <c r="E6" s="22" t="s">
        <v>414</v>
      </c>
      <c r="F6" s="8" t="s">
        <v>415</v>
      </c>
      <c r="G6" s="8" t="s">
        <v>577</v>
      </c>
      <c r="H6" s="23" t="s">
        <v>592</v>
      </c>
    </row>
    <row r="7" spans="1:8">
      <c r="A7" s="12" t="str">
        <f>IF(B7="","",ROW()-6)</f>
        <v/>
      </c>
      <c r="B7" s="13"/>
      <c r="C7" s="14"/>
      <c r="D7" s="13"/>
      <c r="E7" s="15"/>
      <c r="F7" s="15"/>
      <c r="G7" s="13"/>
      <c r="H7" s="5" t="s">
        <v>4660</v>
      </c>
    </row>
    <row r="8" spans="1:8">
      <c r="A8" s="12" t="str">
        <f t="shared" ref="A8:A26" si="0">IF(B8="","",ROW()-6)</f>
        <v/>
      </c>
      <c r="B8" s="13"/>
      <c r="C8" s="14"/>
      <c r="D8" s="13"/>
      <c r="E8" s="15"/>
      <c r="F8" s="15"/>
      <c r="G8" s="13"/>
      <c r="H8" s="5" t="s">
        <v>4661</v>
      </c>
    </row>
    <row r="9" spans="1:8">
      <c r="A9" s="12" t="str">
        <f t="shared" si="0"/>
        <v/>
      </c>
      <c r="B9" s="13"/>
      <c r="C9" s="14"/>
      <c r="D9" s="13"/>
      <c r="E9" s="15"/>
      <c r="F9" s="15"/>
      <c r="G9" s="13"/>
      <c r="H9" s="5" t="s">
        <v>4662</v>
      </c>
    </row>
    <row r="10" spans="1:8">
      <c r="A10" s="12" t="str">
        <f t="shared" si="0"/>
        <v/>
      </c>
      <c r="B10" s="13"/>
      <c r="C10" s="14"/>
      <c r="D10" s="13"/>
      <c r="E10" s="15"/>
      <c r="F10" s="15"/>
      <c r="G10" s="13"/>
      <c r="H10" s="5" t="s">
        <v>4663</v>
      </c>
    </row>
    <row r="11" spans="1:8">
      <c r="A11" s="12" t="str">
        <f t="shared" si="0"/>
        <v/>
      </c>
      <c r="B11" s="13"/>
      <c r="C11" s="14"/>
      <c r="D11" s="13"/>
      <c r="E11" s="15"/>
      <c r="F11" s="15"/>
      <c r="G11" s="13"/>
      <c r="H11" s="5" t="s">
        <v>4664</v>
      </c>
    </row>
    <row r="12" spans="1:8">
      <c r="A12" s="12" t="str">
        <f t="shared" si="0"/>
        <v/>
      </c>
      <c r="B12" s="13"/>
      <c r="C12" s="14"/>
      <c r="D12" s="13"/>
      <c r="E12" s="15"/>
      <c r="F12" s="15"/>
      <c r="G12" s="13"/>
      <c r="H12" s="5" t="s">
        <v>4665</v>
      </c>
    </row>
    <row r="13" spans="1:8">
      <c r="A13" s="12" t="str">
        <f t="shared" si="0"/>
        <v/>
      </c>
      <c r="B13" s="13"/>
      <c r="C13" s="14"/>
      <c r="D13" s="13"/>
      <c r="E13" s="15"/>
      <c r="F13" s="15"/>
      <c r="G13" s="13"/>
      <c r="H13" s="5" t="s">
        <v>4666</v>
      </c>
    </row>
    <row r="14" spans="1:8">
      <c r="A14" s="12" t="str">
        <f t="shared" si="0"/>
        <v/>
      </c>
      <c r="B14" s="13"/>
      <c r="C14" s="14"/>
      <c r="D14" s="13"/>
      <c r="E14" s="15"/>
      <c r="F14" s="15"/>
      <c r="G14" s="13"/>
      <c r="H14" s="5" t="s">
        <v>4667</v>
      </c>
    </row>
    <row r="15" spans="1:8">
      <c r="A15" s="12" t="str">
        <f t="shared" si="0"/>
        <v/>
      </c>
      <c r="B15" s="13"/>
      <c r="C15" s="14"/>
      <c r="D15" s="13"/>
      <c r="E15" s="15"/>
      <c r="F15" s="15"/>
      <c r="G15" s="13"/>
      <c r="H15" s="5" t="s">
        <v>4668</v>
      </c>
    </row>
    <row r="16" spans="1:8">
      <c r="A16" s="12" t="str">
        <f t="shared" si="0"/>
        <v/>
      </c>
      <c r="B16" s="13"/>
      <c r="C16" s="14"/>
      <c r="D16" s="13"/>
      <c r="E16" s="15"/>
      <c r="F16" s="15"/>
      <c r="G16" s="13"/>
      <c r="H16" s="5" t="s">
        <v>4669</v>
      </c>
    </row>
    <row r="17" spans="1:8">
      <c r="A17" s="12" t="str">
        <f t="shared" si="0"/>
        <v/>
      </c>
      <c r="B17" s="13"/>
      <c r="C17" s="14"/>
      <c r="D17" s="13"/>
      <c r="E17" s="15"/>
      <c r="F17" s="15"/>
      <c r="G17" s="13"/>
      <c r="H17" s="5" t="s">
        <v>4670</v>
      </c>
    </row>
    <row r="18" spans="1:8">
      <c r="A18" s="12" t="str">
        <f t="shared" si="0"/>
        <v/>
      </c>
      <c r="B18" s="13"/>
      <c r="C18" s="14"/>
      <c r="D18" s="13"/>
      <c r="E18" s="15"/>
      <c r="F18" s="15"/>
      <c r="G18" s="13"/>
      <c r="H18" s="5" t="s">
        <v>4671</v>
      </c>
    </row>
    <row r="19" spans="1:8">
      <c r="A19" s="12" t="str">
        <f t="shared" si="0"/>
        <v/>
      </c>
      <c r="B19" s="13"/>
      <c r="C19" s="14"/>
      <c r="D19" s="13"/>
      <c r="E19" s="15"/>
      <c r="F19" s="15"/>
      <c r="G19" s="13"/>
      <c r="H19" s="5" t="s">
        <v>4672</v>
      </c>
    </row>
    <row r="20" spans="1:8">
      <c r="A20" s="12" t="str">
        <f t="shared" si="0"/>
        <v/>
      </c>
      <c r="B20" s="13"/>
      <c r="C20" s="14"/>
      <c r="D20" s="13"/>
      <c r="E20" s="15"/>
      <c r="F20" s="15"/>
      <c r="G20" s="13"/>
      <c r="H20" s="5" t="s">
        <v>4673</v>
      </c>
    </row>
    <row r="21" spans="1:8">
      <c r="A21" s="12" t="str">
        <f t="shared" si="0"/>
        <v/>
      </c>
      <c r="B21" s="13"/>
      <c r="C21" s="14"/>
      <c r="D21" s="13"/>
      <c r="E21" s="15"/>
      <c r="F21" s="15"/>
      <c r="G21" s="13"/>
      <c r="H21" s="5" t="s">
        <v>4674</v>
      </c>
    </row>
    <row r="22" spans="1:8">
      <c r="A22" s="12" t="str">
        <f t="shared" si="0"/>
        <v/>
      </c>
      <c r="B22" s="13"/>
      <c r="C22" s="14"/>
      <c r="D22" s="13"/>
      <c r="E22" s="15"/>
      <c r="F22" s="15"/>
      <c r="G22" s="13"/>
      <c r="H22" s="5" t="s">
        <v>4675</v>
      </c>
    </row>
    <row r="23" spans="1:8">
      <c r="A23" s="12" t="str">
        <f t="shared" si="0"/>
        <v/>
      </c>
      <c r="B23" s="13"/>
      <c r="C23" s="14"/>
      <c r="D23" s="13"/>
      <c r="E23" s="15"/>
      <c r="F23" s="15"/>
      <c r="G23" s="13"/>
      <c r="H23" s="5" t="s">
        <v>4676</v>
      </c>
    </row>
    <row r="24" spans="1:8">
      <c r="A24" s="12" t="str">
        <f t="shared" si="0"/>
        <v/>
      </c>
      <c r="B24" s="13"/>
      <c r="C24" s="14"/>
      <c r="D24" s="13"/>
      <c r="E24" s="15"/>
      <c r="F24" s="15"/>
      <c r="G24" s="13"/>
      <c r="H24" s="5" t="s">
        <v>4677</v>
      </c>
    </row>
    <row r="25" spans="1:8">
      <c r="A25" s="12" t="str">
        <f t="shared" si="0"/>
        <v/>
      </c>
      <c r="B25" s="13"/>
      <c r="C25" s="14"/>
      <c r="D25" s="13"/>
      <c r="E25" s="15"/>
      <c r="F25" s="15"/>
      <c r="G25" s="13"/>
      <c r="H25" s="5" t="s">
        <v>4678</v>
      </c>
    </row>
    <row r="26" spans="1:8">
      <c r="A26" s="12" t="str">
        <f t="shared" si="0"/>
        <v/>
      </c>
      <c r="B26" s="13"/>
      <c r="C26" s="14"/>
      <c r="D26" s="13"/>
      <c r="E26" s="15"/>
      <c r="F26" s="15"/>
      <c r="G26" s="13"/>
      <c r="H26" s="5" t="s">
        <v>4679</v>
      </c>
    </row>
    <row r="27" customHeight="1" spans="1:7">
      <c r="A27" s="24" t="s">
        <v>812</v>
      </c>
      <c r="B27" s="25"/>
      <c r="C27" s="26"/>
      <c r="D27" s="26"/>
      <c r="E27" s="32">
        <f>SUM(E7:E26)</f>
        <v>0</v>
      </c>
      <c r="F27" s="32">
        <f>SUM(F7:F26)</f>
        <v>0</v>
      </c>
      <c r="G27" s="28"/>
    </row>
    <row r="28" customHeight="1" spans="1:8">
      <c r="A28" s="3" t="str">
        <f>基本信息输入表!$K$6&amp;"填表人："&amp;基本信息输入表!$M$93</f>
        <v>被评估单位填表人：阎丽红</v>
      </c>
      <c r="E28" s="3" t="str">
        <f>"评估人员："&amp;基本信息输入表!$Q$93</f>
        <v>评估人员：</v>
      </c>
      <c r="H28" s="31" t="s">
        <v>439</v>
      </c>
    </row>
    <row r="29" customHeight="1" spans="1:1">
      <c r="A29" s="3" t="str">
        <f>"填表日期："&amp;YEAR(基本信息输入表!$O$93)&amp;"年"&amp;MONTH(基本信息输入表!$O$93)&amp;"月"&amp;DAY(基本信息输入表!$O$93)&amp;"日"</f>
        <v>填表日期：2020年4月25日</v>
      </c>
    </row>
  </sheetData>
  <mergeCells count="4">
    <mergeCell ref="A2:G2"/>
    <mergeCell ref="A3:G3"/>
    <mergeCell ref="A5:D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
  <sheetViews>
    <sheetView showGridLines="0" workbookViewId="0">
      <selection activeCell="A4" sqref="$A4:$XFD4"/>
    </sheetView>
  </sheetViews>
  <sheetFormatPr defaultColWidth="9" defaultRowHeight="15.75" customHeight="1" outlineLevelCol="6"/>
  <cols>
    <col min="1" max="1" width="6.25" style="3" customWidth="1"/>
    <col min="2" max="2" width="25.5" style="3" customWidth="1"/>
    <col min="3" max="5" width="18.625" style="3" customWidth="1"/>
    <col min="6" max="6" width="17.25" style="3" customWidth="1"/>
    <col min="7" max="16384" width="9" style="3"/>
  </cols>
  <sheetData>
    <row r="1" customHeight="1" spans="1:1">
      <c r="A1" s="2" t="s">
        <v>409</v>
      </c>
    </row>
    <row r="2" s="20" customFormat="1" ht="30" customHeight="1" spans="1:6">
      <c r="A2" s="4" t="s">
        <v>4680</v>
      </c>
      <c r="B2" s="4"/>
      <c r="C2" s="4"/>
      <c r="D2" s="4"/>
      <c r="E2" s="4"/>
      <c r="F2" s="4"/>
    </row>
    <row r="3" customHeight="1" spans="1:6">
      <c r="A3" s="5" t="str">
        <f>"评估基准日："&amp;TEXT(基本信息输入表!M7,"yyyy年mm月dd日")</f>
        <v>评估基准日：2020年03月31日</v>
      </c>
      <c r="B3" s="5"/>
      <c r="C3" s="5"/>
      <c r="D3" s="5"/>
      <c r="E3" s="5"/>
      <c r="F3" s="5"/>
    </row>
    <row r="4" ht="14.1" customHeight="1" spans="1:6">
      <c r="A4" s="5"/>
      <c r="B4" s="5"/>
      <c r="C4" s="5"/>
      <c r="D4" s="5"/>
      <c r="E4" s="5"/>
      <c r="F4" s="29" t="s">
        <v>4681</v>
      </c>
    </row>
    <row r="5" customHeight="1" spans="1:6">
      <c r="A5" s="7" t="str">
        <f>基本信息输入表!K6&amp;"："&amp;基本信息输入表!M6</f>
        <v>被评估单位：山西华润昌裕煤业有限公司</v>
      </c>
      <c r="B5" s="7"/>
      <c r="C5" s="7"/>
      <c r="F5" s="29" t="s">
        <v>574</v>
      </c>
    </row>
    <row r="6" s="5" customFormat="1" customHeight="1" spans="1:6">
      <c r="A6" s="41" t="s">
        <v>575</v>
      </c>
      <c r="B6" s="41" t="s">
        <v>576</v>
      </c>
      <c r="C6" s="41" t="s">
        <v>414</v>
      </c>
      <c r="D6" s="41" t="s">
        <v>415</v>
      </c>
      <c r="E6" s="41" t="s">
        <v>2088</v>
      </c>
      <c r="F6" s="41" t="s">
        <v>417</v>
      </c>
    </row>
    <row r="7" customHeight="1" spans="1:6">
      <c r="A7" s="41" t="s">
        <v>4682</v>
      </c>
      <c r="B7" s="42" t="s">
        <v>4683</v>
      </c>
      <c r="C7" s="43">
        <f>'6-1长期借款'!I23</f>
        <v>0</v>
      </c>
      <c r="D7" s="43">
        <f>'6-1长期借款'!J23</f>
        <v>0</v>
      </c>
      <c r="E7" s="43">
        <f>D7-C7</f>
        <v>0</v>
      </c>
      <c r="F7" s="43" t="str">
        <f>IF(C7=0,"",E7/C7*100)</f>
        <v/>
      </c>
    </row>
    <row r="8" customHeight="1" spans="1:6">
      <c r="A8" s="41" t="s">
        <v>4684</v>
      </c>
      <c r="B8" s="42" t="s">
        <v>4685</v>
      </c>
      <c r="C8" s="43">
        <f>'6-2应付债券'!G27</f>
        <v>0</v>
      </c>
      <c r="D8" s="43">
        <f>'6-2应付债券'!H27</f>
        <v>0</v>
      </c>
      <c r="E8" s="43">
        <f t="shared" ref="E8:E13" si="0">D8-C8</f>
        <v>0</v>
      </c>
      <c r="F8" s="43" t="str">
        <f t="shared" ref="F8:F13" si="1">IF(C8=0,"",E8/C8*100)</f>
        <v/>
      </c>
    </row>
    <row r="9" customHeight="1" spans="1:6">
      <c r="A9" s="41" t="s">
        <v>4686</v>
      </c>
      <c r="B9" s="42" t="s">
        <v>4687</v>
      </c>
      <c r="C9" s="43">
        <f>'6-3长期应付款'!E27</f>
        <v>0</v>
      </c>
      <c r="D9" s="43">
        <f>'6-3长期应付款'!F27</f>
        <v>0</v>
      </c>
      <c r="E9" s="43">
        <f t="shared" si="0"/>
        <v>0</v>
      </c>
      <c r="F9" s="43" t="str">
        <f t="shared" si="1"/>
        <v/>
      </c>
    </row>
    <row r="10" customHeight="1" spans="1:6">
      <c r="A10" s="41" t="s">
        <v>4688</v>
      </c>
      <c r="B10" s="42" t="s">
        <v>4689</v>
      </c>
      <c r="C10" s="43">
        <f>'6-4专项应付款'!F27</f>
        <v>0</v>
      </c>
      <c r="D10" s="43">
        <f>'6-4专项应付款'!G27</f>
        <v>0</v>
      </c>
      <c r="E10" s="43">
        <f t="shared" si="0"/>
        <v>0</v>
      </c>
      <c r="F10" s="43" t="str">
        <f t="shared" si="1"/>
        <v/>
      </c>
    </row>
    <row r="11" customHeight="1" spans="1:6">
      <c r="A11" s="41" t="s">
        <v>4690</v>
      </c>
      <c r="B11" s="42" t="s">
        <v>4691</v>
      </c>
      <c r="C11" s="43">
        <f>'6-5预计负债'!E27</f>
        <v>0</v>
      </c>
      <c r="D11" s="43">
        <f>'6-5预计负债'!F27</f>
        <v>0</v>
      </c>
      <c r="E11" s="43">
        <f t="shared" si="0"/>
        <v>0</v>
      </c>
      <c r="F11" s="43" t="str">
        <f t="shared" si="1"/>
        <v/>
      </c>
    </row>
    <row r="12" customHeight="1" spans="1:6">
      <c r="A12" s="41" t="s">
        <v>4692</v>
      </c>
      <c r="B12" s="42" t="s">
        <v>4693</v>
      </c>
      <c r="C12" s="43">
        <f>'6-6递延所得税负债'!D27</f>
        <v>0</v>
      </c>
      <c r="D12" s="43">
        <f>'6-6递延所得税负债'!E27</f>
        <v>0</v>
      </c>
      <c r="E12" s="43">
        <f t="shared" si="0"/>
        <v>0</v>
      </c>
      <c r="F12" s="43" t="str">
        <f t="shared" si="1"/>
        <v/>
      </c>
    </row>
    <row r="13" customHeight="1" spans="1:6">
      <c r="A13" s="41" t="s">
        <v>4694</v>
      </c>
      <c r="B13" s="42" t="s">
        <v>4695</v>
      </c>
      <c r="C13" s="43">
        <f>'6-7其他非流动负债'!E27</f>
        <v>0</v>
      </c>
      <c r="D13" s="43">
        <f>'6-7其他非流动负债'!F27</f>
        <v>0</v>
      </c>
      <c r="E13" s="43">
        <f t="shared" si="0"/>
        <v>0</v>
      </c>
      <c r="F13" s="43" t="str">
        <f t="shared" si="1"/>
        <v/>
      </c>
    </row>
    <row r="14" customHeight="1" spans="1:6">
      <c r="A14" s="41"/>
      <c r="B14" s="42"/>
      <c r="C14" s="43"/>
      <c r="D14" s="43"/>
      <c r="E14" s="43"/>
      <c r="F14" s="43"/>
    </row>
    <row r="15" customHeight="1" spans="1:6">
      <c r="A15" s="41"/>
      <c r="B15" s="42"/>
      <c r="C15" s="43"/>
      <c r="D15" s="43"/>
      <c r="E15" s="43"/>
      <c r="F15" s="43"/>
    </row>
    <row r="16" customHeight="1" spans="1:6">
      <c r="A16" s="41"/>
      <c r="B16" s="42"/>
      <c r="C16" s="43"/>
      <c r="D16" s="43"/>
      <c r="E16" s="43"/>
      <c r="F16" s="43"/>
    </row>
    <row r="17" customHeight="1" spans="1:6">
      <c r="A17" s="41"/>
      <c r="B17" s="42"/>
      <c r="C17" s="43"/>
      <c r="D17" s="43"/>
      <c r="E17" s="43"/>
      <c r="F17" s="43"/>
    </row>
    <row r="18" customHeight="1" spans="1:6">
      <c r="A18" s="41"/>
      <c r="B18" s="42"/>
      <c r="C18" s="43"/>
      <c r="D18" s="43"/>
      <c r="E18" s="43"/>
      <c r="F18" s="43"/>
    </row>
    <row r="19" customHeight="1" spans="1:6">
      <c r="A19" s="41"/>
      <c r="B19" s="42"/>
      <c r="C19" s="43"/>
      <c r="D19" s="43"/>
      <c r="E19" s="43"/>
      <c r="F19" s="43"/>
    </row>
    <row r="20" customHeight="1" spans="1:6">
      <c r="A20" s="41"/>
      <c r="B20" s="42"/>
      <c r="C20" s="43"/>
      <c r="D20" s="43"/>
      <c r="E20" s="43"/>
      <c r="F20" s="43"/>
    </row>
    <row r="21" customHeight="1" spans="1:6">
      <c r="A21" s="41"/>
      <c r="B21" s="42"/>
      <c r="C21" s="43"/>
      <c r="D21" s="43"/>
      <c r="E21" s="43"/>
      <c r="F21" s="43"/>
    </row>
    <row r="22" customHeight="1" spans="1:6">
      <c r="A22" s="41"/>
      <c r="B22" s="42"/>
      <c r="C22" s="43"/>
      <c r="D22" s="43"/>
      <c r="E22" s="43"/>
      <c r="F22" s="43"/>
    </row>
    <row r="23" customHeight="1" spans="1:6">
      <c r="A23" s="41"/>
      <c r="B23" s="42"/>
      <c r="C23" s="43"/>
      <c r="D23" s="43"/>
      <c r="E23" s="43"/>
      <c r="F23" s="43"/>
    </row>
    <row r="24" customHeight="1" spans="1:6">
      <c r="A24" s="41"/>
      <c r="B24" s="42"/>
      <c r="C24" s="43"/>
      <c r="D24" s="43"/>
      <c r="E24" s="43"/>
      <c r="F24" s="43"/>
    </row>
    <row r="25" customHeight="1" spans="1:6">
      <c r="A25" s="41"/>
      <c r="B25" s="42"/>
      <c r="C25" s="43"/>
      <c r="D25" s="43"/>
      <c r="E25" s="43"/>
      <c r="F25" s="43"/>
    </row>
    <row r="26" customHeight="1" spans="1:6">
      <c r="A26" s="41"/>
      <c r="B26" s="42"/>
      <c r="C26" s="43"/>
      <c r="D26" s="43"/>
      <c r="E26" s="43"/>
      <c r="F26" s="43"/>
    </row>
    <row r="27" customHeight="1" spans="1:6">
      <c r="A27" s="44" t="s">
        <v>4696</v>
      </c>
      <c r="B27" s="45"/>
      <c r="C27" s="43">
        <f>SUM(C7:C26)</f>
        <v>0</v>
      </c>
      <c r="D27" s="43">
        <f>SUM(D7:D26)</f>
        <v>0</v>
      </c>
      <c r="E27" s="43">
        <f>D27-C27</f>
        <v>0</v>
      </c>
      <c r="F27" s="43" t="str">
        <f>IF(C27=0,"",E27/C27*100)</f>
        <v/>
      </c>
    </row>
    <row r="28" customHeight="1" spans="4:7">
      <c r="D28" s="3" t="str">
        <f>"评估人员："&amp;基本信息输入表!$Q$94</f>
        <v>评估人员：</v>
      </c>
      <c r="G28" s="31" t="s">
        <v>439</v>
      </c>
    </row>
  </sheetData>
  <mergeCells count="4">
    <mergeCell ref="A2:F2"/>
    <mergeCell ref="A3:F3"/>
    <mergeCell ref="A5:C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showGridLines="0" workbookViewId="0">
      <selection activeCell="A4" sqref="$A4:$XFD4"/>
    </sheetView>
  </sheetViews>
  <sheetFormatPr defaultColWidth="9" defaultRowHeight="15.75" customHeight="1"/>
  <cols>
    <col min="1" max="1" width="5.25" style="3" customWidth="1"/>
    <col min="2" max="2" width="13.75" style="3" customWidth="1"/>
    <col min="3" max="8" width="12.5" style="3" customWidth="1"/>
    <col min="9" max="9" width="16.75" style="3" customWidth="1"/>
    <col min="10" max="10" width="8" style="3" customWidth="1"/>
    <col min="11" max="16384" width="9" style="3"/>
  </cols>
  <sheetData>
    <row r="1" customHeight="1" spans="1:1">
      <c r="A1" s="2" t="s">
        <v>409</v>
      </c>
    </row>
    <row r="2" s="20" customFormat="1" ht="30" customHeight="1" spans="1:9">
      <c r="A2" s="4" t="s">
        <v>4697</v>
      </c>
      <c r="B2" s="4"/>
      <c r="C2" s="4"/>
      <c r="D2" s="4"/>
      <c r="E2" s="4"/>
      <c r="F2" s="4"/>
      <c r="G2" s="4"/>
      <c r="H2" s="4"/>
      <c r="I2" s="4"/>
    </row>
    <row r="3" customHeight="1" spans="1:9">
      <c r="A3" s="5" t="str">
        <f>"评估基准日："&amp;TEXT(基本信息输入表!M7,"yyyy年mm月dd日")</f>
        <v>评估基准日：2020年03月31日</v>
      </c>
      <c r="B3" s="5"/>
      <c r="C3" s="5"/>
      <c r="D3" s="5"/>
      <c r="E3" s="5"/>
      <c r="F3" s="5"/>
      <c r="G3" s="5"/>
      <c r="H3" s="5"/>
      <c r="I3" s="5"/>
    </row>
    <row r="4" ht="14.1" customHeight="1" spans="1:9">
      <c r="A4" s="5"/>
      <c r="B4" s="5"/>
      <c r="C4" s="5"/>
      <c r="D4" s="5"/>
      <c r="E4" s="5"/>
      <c r="F4" s="5"/>
      <c r="G4" s="5"/>
      <c r="H4" s="5"/>
      <c r="I4" s="40" t="s">
        <v>4505</v>
      </c>
    </row>
    <row r="5" customHeight="1" spans="1:9">
      <c r="A5" s="7" t="str">
        <f>基本信息输入表!K6&amp;"："&amp;基本信息输入表!M6</f>
        <v>被评估单位：山西华润昌裕煤业有限公司</v>
      </c>
      <c r="B5" s="7"/>
      <c r="C5" s="7"/>
      <c r="D5" s="7"/>
      <c r="E5" s="6"/>
      <c r="F5" s="6"/>
      <c r="I5" s="34" t="s">
        <v>587</v>
      </c>
    </row>
    <row r="6" s="5" customFormat="1" customHeight="1" spans="1:10">
      <c r="A6" s="8" t="s">
        <v>444</v>
      </c>
      <c r="B6" s="8" t="s">
        <v>722</v>
      </c>
      <c r="C6" s="8" t="s">
        <v>774</v>
      </c>
      <c r="D6" s="8" t="s">
        <v>752</v>
      </c>
      <c r="E6" s="8" t="s">
        <v>589</v>
      </c>
      <c r="F6" s="8" t="s">
        <v>4392</v>
      </c>
      <c r="G6" s="38" t="s">
        <v>725</v>
      </c>
      <c r="H6" s="8" t="s">
        <v>415</v>
      </c>
      <c r="I6" s="8" t="s">
        <v>577</v>
      </c>
      <c r="J6" s="23" t="s">
        <v>592</v>
      </c>
    </row>
    <row r="7" spans="1:10">
      <c r="A7" s="12" t="str">
        <f>IF(B7="","",ROW()-6)</f>
        <v/>
      </c>
      <c r="B7" s="13"/>
      <c r="C7" s="14"/>
      <c r="D7" s="13"/>
      <c r="E7" s="39"/>
      <c r="F7" s="15"/>
      <c r="G7" s="15"/>
      <c r="H7" s="15"/>
      <c r="I7" s="13"/>
      <c r="J7" s="5" t="s">
        <v>4698</v>
      </c>
    </row>
    <row r="8" spans="1:10">
      <c r="A8" s="12" t="str">
        <f t="shared" ref="A8:A26" si="0">IF(B8="","",ROW()-6)</f>
        <v/>
      </c>
      <c r="B8" s="13"/>
      <c r="C8" s="14"/>
      <c r="D8" s="13"/>
      <c r="E8" s="39"/>
      <c r="F8" s="15"/>
      <c r="G8" s="15"/>
      <c r="H8" s="15"/>
      <c r="I8" s="13"/>
      <c r="J8" s="5" t="s">
        <v>4699</v>
      </c>
    </row>
    <row r="9" spans="1:10">
      <c r="A9" s="12"/>
      <c r="B9" s="13"/>
      <c r="C9" s="14"/>
      <c r="D9" s="13"/>
      <c r="E9" s="39"/>
      <c r="F9" s="15"/>
      <c r="G9" s="15"/>
      <c r="H9" s="15"/>
      <c r="I9" s="13"/>
      <c r="J9" s="5" t="s">
        <v>4700</v>
      </c>
    </row>
    <row r="10" spans="1:10">
      <c r="A10" s="12"/>
      <c r="B10" s="13"/>
      <c r="C10" s="14"/>
      <c r="D10" s="13"/>
      <c r="E10" s="39"/>
      <c r="F10" s="15"/>
      <c r="G10" s="15"/>
      <c r="H10" s="15"/>
      <c r="I10" s="13"/>
      <c r="J10" s="5" t="s">
        <v>4701</v>
      </c>
    </row>
    <row r="11" spans="1:10">
      <c r="A11" s="12"/>
      <c r="B11" s="13"/>
      <c r="C11" s="14"/>
      <c r="D11" s="13"/>
      <c r="E11" s="39"/>
      <c r="F11" s="15"/>
      <c r="G11" s="15"/>
      <c r="H11" s="15"/>
      <c r="I11" s="13"/>
      <c r="J11" s="5" t="s">
        <v>4702</v>
      </c>
    </row>
    <row r="12" spans="1:10">
      <c r="A12" s="12"/>
      <c r="B12" s="13"/>
      <c r="C12" s="14"/>
      <c r="D12" s="13"/>
      <c r="E12" s="39"/>
      <c r="F12" s="15"/>
      <c r="G12" s="15"/>
      <c r="H12" s="15"/>
      <c r="I12" s="13"/>
      <c r="J12" s="5" t="s">
        <v>4703</v>
      </c>
    </row>
    <row r="13" spans="1:10">
      <c r="A13" s="12" t="str">
        <f t="shared" si="0"/>
        <v/>
      </c>
      <c r="B13" s="13"/>
      <c r="C13" s="14"/>
      <c r="D13" s="13"/>
      <c r="E13" s="39"/>
      <c r="F13" s="15"/>
      <c r="G13" s="15"/>
      <c r="H13" s="15"/>
      <c r="I13" s="13"/>
      <c r="J13" s="5" t="s">
        <v>4704</v>
      </c>
    </row>
    <row r="14" spans="1:10">
      <c r="A14" s="12" t="str">
        <f t="shared" si="0"/>
        <v/>
      </c>
      <c r="B14" s="13"/>
      <c r="C14" s="14"/>
      <c r="D14" s="13"/>
      <c r="E14" s="39"/>
      <c r="F14" s="15"/>
      <c r="G14" s="15"/>
      <c r="H14" s="15"/>
      <c r="I14" s="13"/>
      <c r="J14" s="5" t="s">
        <v>4705</v>
      </c>
    </row>
    <row r="15" spans="1:10">
      <c r="A15" s="12" t="str">
        <f t="shared" si="0"/>
        <v/>
      </c>
      <c r="B15" s="13"/>
      <c r="C15" s="14"/>
      <c r="D15" s="13"/>
      <c r="E15" s="39"/>
      <c r="F15" s="15"/>
      <c r="G15" s="15"/>
      <c r="H15" s="15"/>
      <c r="I15" s="13"/>
      <c r="J15" s="5" t="s">
        <v>4706</v>
      </c>
    </row>
    <row r="16" spans="1:10">
      <c r="A16" s="12" t="str">
        <f t="shared" si="0"/>
        <v/>
      </c>
      <c r="B16" s="13"/>
      <c r="C16" s="14"/>
      <c r="D16" s="13"/>
      <c r="E16" s="39"/>
      <c r="F16" s="15"/>
      <c r="G16" s="15"/>
      <c r="H16" s="15"/>
      <c r="I16" s="13"/>
      <c r="J16" s="5" t="s">
        <v>4707</v>
      </c>
    </row>
    <row r="17" spans="1:10">
      <c r="A17" s="12" t="str">
        <f t="shared" si="0"/>
        <v/>
      </c>
      <c r="B17" s="13"/>
      <c r="C17" s="14"/>
      <c r="D17" s="13"/>
      <c r="E17" s="39"/>
      <c r="F17" s="15"/>
      <c r="G17" s="15"/>
      <c r="H17" s="15"/>
      <c r="I17" s="13"/>
      <c r="J17" s="5" t="s">
        <v>4708</v>
      </c>
    </row>
    <row r="18" spans="1:10">
      <c r="A18" s="12" t="str">
        <f t="shared" si="0"/>
        <v/>
      </c>
      <c r="B18" s="13"/>
      <c r="C18" s="14"/>
      <c r="D18" s="13"/>
      <c r="E18" s="39"/>
      <c r="F18" s="15"/>
      <c r="G18" s="15"/>
      <c r="H18" s="15"/>
      <c r="I18" s="13"/>
      <c r="J18" s="5" t="s">
        <v>4709</v>
      </c>
    </row>
    <row r="19" spans="1:10">
      <c r="A19" s="12" t="str">
        <f t="shared" si="0"/>
        <v/>
      </c>
      <c r="B19" s="13"/>
      <c r="C19" s="14"/>
      <c r="D19" s="13"/>
      <c r="E19" s="39"/>
      <c r="F19" s="15"/>
      <c r="G19" s="15"/>
      <c r="H19" s="15"/>
      <c r="I19" s="13"/>
      <c r="J19" s="5" t="s">
        <v>4710</v>
      </c>
    </row>
    <row r="20" spans="1:10">
      <c r="A20" s="12" t="str">
        <f t="shared" si="0"/>
        <v/>
      </c>
      <c r="B20" s="13"/>
      <c r="C20" s="14"/>
      <c r="D20" s="13"/>
      <c r="E20" s="39"/>
      <c r="F20" s="15"/>
      <c r="G20" s="15"/>
      <c r="H20" s="15"/>
      <c r="I20" s="13"/>
      <c r="J20" s="5" t="s">
        <v>4711</v>
      </c>
    </row>
    <row r="21" spans="1:10">
      <c r="A21" s="12" t="str">
        <f t="shared" si="0"/>
        <v/>
      </c>
      <c r="B21" s="13"/>
      <c r="C21" s="14"/>
      <c r="D21" s="13"/>
      <c r="E21" s="39"/>
      <c r="F21" s="15"/>
      <c r="G21" s="15"/>
      <c r="H21" s="15"/>
      <c r="I21" s="13"/>
      <c r="J21" s="5" t="s">
        <v>4712</v>
      </c>
    </row>
    <row r="22" spans="1:10">
      <c r="A22" s="12" t="str">
        <f t="shared" si="0"/>
        <v/>
      </c>
      <c r="B22" s="13"/>
      <c r="C22" s="14"/>
      <c r="D22" s="13"/>
      <c r="E22" s="39"/>
      <c r="F22" s="15"/>
      <c r="G22" s="15"/>
      <c r="H22" s="15"/>
      <c r="I22" s="13"/>
      <c r="J22" s="5" t="s">
        <v>4713</v>
      </c>
    </row>
    <row r="23" spans="1:10">
      <c r="A23" s="12" t="str">
        <f t="shared" si="0"/>
        <v/>
      </c>
      <c r="B23" s="13"/>
      <c r="C23" s="14"/>
      <c r="D23" s="13"/>
      <c r="E23" s="39"/>
      <c r="F23" s="15"/>
      <c r="G23" s="15"/>
      <c r="H23" s="15"/>
      <c r="I23" s="13"/>
      <c r="J23" s="5" t="s">
        <v>4714</v>
      </c>
    </row>
    <row r="24" spans="1:10">
      <c r="A24" s="12" t="str">
        <f t="shared" si="0"/>
        <v/>
      </c>
      <c r="B24" s="13"/>
      <c r="C24" s="14"/>
      <c r="D24" s="13"/>
      <c r="E24" s="39"/>
      <c r="F24" s="15"/>
      <c r="G24" s="15"/>
      <c r="H24" s="15"/>
      <c r="I24" s="13"/>
      <c r="J24" s="5" t="s">
        <v>4715</v>
      </c>
    </row>
    <row r="25" spans="1:10">
      <c r="A25" s="12" t="str">
        <f t="shared" si="0"/>
        <v/>
      </c>
      <c r="B25" s="13"/>
      <c r="C25" s="14"/>
      <c r="D25" s="13"/>
      <c r="E25" s="39"/>
      <c r="F25" s="15"/>
      <c r="G25" s="15"/>
      <c r="H25" s="15"/>
      <c r="I25" s="13"/>
      <c r="J25" s="5" t="s">
        <v>4716</v>
      </c>
    </row>
    <row r="26" spans="1:10">
      <c r="A26" s="12" t="str">
        <f t="shared" si="0"/>
        <v/>
      </c>
      <c r="B26" s="13"/>
      <c r="C26" s="14"/>
      <c r="D26" s="13"/>
      <c r="E26" s="39"/>
      <c r="F26" s="15"/>
      <c r="G26" s="15"/>
      <c r="H26" s="15"/>
      <c r="I26" s="13"/>
      <c r="J26" s="5" t="s">
        <v>4717</v>
      </c>
    </row>
    <row r="27" customHeight="1" spans="1:9">
      <c r="A27" s="24" t="s">
        <v>812</v>
      </c>
      <c r="B27" s="25"/>
      <c r="C27" s="26"/>
      <c r="D27" s="26"/>
      <c r="E27" s="26"/>
      <c r="F27" s="26"/>
      <c r="G27" s="32">
        <f>SUM(G7:G26)</f>
        <v>0</v>
      </c>
      <c r="H27" s="32">
        <f>SUM(H7:H26)</f>
        <v>0</v>
      </c>
      <c r="I27" s="28"/>
    </row>
    <row r="28" customHeight="1" spans="1:10">
      <c r="A28" s="3" t="str">
        <f>基本信息输入表!$K$6&amp;"填表人："&amp;基本信息输入表!$M$86</f>
        <v>被评估单位填表人：阎丽红</v>
      </c>
      <c r="G28" s="3" t="str">
        <f>"评估人员："&amp;基本信息输入表!$Q$86</f>
        <v>评估人员：</v>
      </c>
      <c r="J28" s="31" t="s">
        <v>439</v>
      </c>
    </row>
    <row r="29" customHeight="1" spans="1:1">
      <c r="A29" s="3" t="str">
        <f>"填表日期："&amp;YEAR(基本信息输入表!$O$86)&amp;"年"&amp;MONTH(基本信息输入表!$O$86)&amp;"月"&amp;DAY(基本信息输入表!$O$86)&amp;"日"</f>
        <v>填表日期：2020年4月25日</v>
      </c>
    </row>
  </sheetData>
  <mergeCells count="4">
    <mergeCell ref="A2:I2"/>
    <mergeCell ref="A3:I3"/>
    <mergeCell ref="A5:D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5"/>
  <sheetViews>
    <sheetView showGridLines="0" workbookViewId="0">
      <selection activeCell="A4" sqref="$A4:$XFD4"/>
    </sheetView>
  </sheetViews>
  <sheetFormatPr defaultColWidth="9" defaultRowHeight="15.75" customHeight="1"/>
  <cols>
    <col min="1" max="1" width="5.5" style="3" customWidth="1"/>
    <col min="2" max="2" width="20.5" style="3" customWidth="1"/>
    <col min="3" max="3" width="11.125" style="3" customWidth="1"/>
    <col min="4" max="8" width="13" style="3" customWidth="1"/>
    <col min="9" max="10" width="15.625" style="3" customWidth="1"/>
    <col min="11" max="11" width="12.75" style="3" customWidth="1"/>
    <col min="12" max="12" width="10.625" style="3" customWidth="1"/>
    <col min="13" max="16384" width="9" style="3"/>
  </cols>
  <sheetData>
    <row r="1" customHeight="1" spans="1:1">
      <c r="A1" s="2" t="s">
        <v>409</v>
      </c>
    </row>
    <row r="2" s="20" customFormat="1" ht="30" customHeight="1" spans="1:12">
      <c r="A2" s="4" t="s">
        <v>4718</v>
      </c>
      <c r="B2" s="4"/>
      <c r="C2" s="4"/>
      <c r="D2" s="4"/>
      <c r="E2" s="4"/>
      <c r="F2" s="4"/>
      <c r="G2" s="4"/>
      <c r="H2" s="4"/>
      <c r="I2" s="4"/>
      <c r="J2" s="4"/>
      <c r="K2" s="4"/>
      <c r="L2" s="4"/>
    </row>
    <row r="3" customHeight="1" spans="1:12">
      <c r="A3" s="5" t="str">
        <f>"评估基准日："&amp;TEXT(基本信息输入表!M7,"yyyy年mm月dd日")</f>
        <v>评估基准日：2020年03月31日</v>
      </c>
      <c r="B3" s="5"/>
      <c r="C3" s="5"/>
      <c r="D3" s="5"/>
      <c r="E3" s="5"/>
      <c r="F3" s="5"/>
      <c r="G3" s="5"/>
      <c r="H3" s="5"/>
      <c r="I3" s="5"/>
      <c r="J3" s="5"/>
      <c r="K3" s="5"/>
      <c r="L3" s="5"/>
    </row>
    <row r="4" ht="14.1" customHeight="1" spans="1:12">
      <c r="A4" s="5"/>
      <c r="B4" s="5"/>
      <c r="C4" s="5"/>
      <c r="D4" s="5"/>
      <c r="E4" s="5"/>
      <c r="F4" s="5"/>
      <c r="G4" s="5"/>
      <c r="H4" s="5"/>
      <c r="I4" s="5"/>
      <c r="J4" s="5"/>
      <c r="K4" s="5"/>
      <c r="L4" s="29" t="s">
        <v>4719</v>
      </c>
    </row>
    <row r="5" customHeight="1" spans="1:12">
      <c r="A5" s="7" t="str">
        <f>基本信息输入表!K6&amp;"："&amp;基本信息输入表!M6</f>
        <v>被评估单位：山西华润昌裕煤业有限公司</v>
      </c>
      <c r="B5" s="7"/>
      <c r="C5" s="7"/>
      <c r="D5" s="7"/>
      <c r="E5" s="7"/>
      <c r="F5" s="7"/>
      <c r="L5" s="29" t="s">
        <v>574</v>
      </c>
    </row>
    <row r="6" s="5" customFormat="1" customHeight="1" spans="1:13">
      <c r="A6" s="8" t="s">
        <v>444</v>
      </c>
      <c r="B6" s="8" t="s">
        <v>4389</v>
      </c>
      <c r="C6" s="8" t="s">
        <v>4390</v>
      </c>
      <c r="D6" s="8" t="s">
        <v>774</v>
      </c>
      <c r="E6" s="8" t="s">
        <v>1836</v>
      </c>
      <c r="F6" s="8" t="s">
        <v>4391</v>
      </c>
      <c r="G6" s="8" t="s">
        <v>589</v>
      </c>
      <c r="H6" s="8" t="s">
        <v>4392</v>
      </c>
      <c r="I6" s="22" t="s">
        <v>414</v>
      </c>
      <c r="J6" s="8" t="s">
        <v>415</v>
      </c>
      <c r="K6" s="8" t="s">
        <v>4393</v>
      </c>
      <c r="L6" s="8" t="s">
        <v>577</v>
      </c>
      <c r="M6" s="23" t="s">
        <v>592</v>
      </c>
    </row>
    <row r="7" spans="1:13">
      <c r="A7" s="12"/>
      <c r="B7" s="13"/>
      <c r="C7" s="13"/>
      <c r="D7" s="14"/>
      <c r="E7" s="14"/>
      <c r="F7" s="36"/>
      <c r="G7" s="13"/>
      <c r="H7" s="15"/>
      <c r="I7" s="15"/>
      <c r="J7" s="15"/>
      <c r="K7" s="15"/>
      <c r="L7" s="13"/>
      <c r="M7" s="5" t="s">
        <v>4720</v>
      </c>
    </row>
    <row r="8" spans="1:13">
      <c r="A8" s="12"/>
      <c r="B8" s="13"/>
      <c r="C8" s="13"/>
      <c r="D8" s="14"/>
      <c r="E8" s="14"/>
      <c r="F8" s="36"/>
      <c r="G8" s="13"/>
      <c r="H8" s="15"/>
      <c r="I8" s="15"/>
      <c r="J8" s="15"/>
      <c r="K8" s="15"/>
      <c r="L8" s="13"/>
      <c r="M8" s="5" t="s">
        <v>4721</v>
      </c>
    </row>
    <row r="9" spans="1:13">
      <c r="A9" s="12"/>
      <c r="B9" s="13"/>
      <c r="C9" s="13"/>
      <c r="D9" s="14"/>
      <c r="E9" s="14"/>
      <c r="F9" s="36"/>
      <c r="G9" s="13"/>
      <c r="H9" s="15"/>
      <c r="I9" s="15"/>
      <c r="J9" s="15"/>
      <c r="K9" s="15"/>
      <c r="L9" s="13"/>
      <c r="M9" s="5" t="s">
        <v>4722</v>
      </c>
    </row>
    <row r="10" spans="1:13">
      <c r="A10" s="12"/>
      <c r="B10" s="13"/>
      <c r="C10" s="13"/>
      <c r="D10" s="14"/>
      <c r="E10" s="14"/>
      <c r="F10" s="36"/>
      <c r="G10" s="13"/>
      <c r="H10" s="15"/>
      <c r="I10" s="15"/>
      <c r="J10" s="15"/>
      <c r="K10" s="15"/>
      <c r="L10" s="13"/>
      <c r="M10" s="5" t="s">
        <v>4723</v>
      </c>
    </row>
    <row r="11" spans="1:13">
      <c r="A11" s="12"/>
      <c r="B11" s="13"/>
      <c r="C11" s="13"/>
      <c r="D11" s="14"/>
      <c r="E11" s="14"/>
      <c r="F11" s="36"/>
      <c r="G11" s="13"/>
      <c r="H11" s="15"/>
      <c r="I11" s="15"/>
      <c r="J11" s="15"/>
      <c r="K11" s="15"/>
      <c r="L11" s="13"/>
      <c r="M11" s="5" t="s">
        <v>4724</v>
      </c>
    </row>
    <row r="12" spans="1:13">
      <c r="A12" s="12"/>
      <c r="B12" s="13"/>
      <c r="C12" s="13"/>
      <c r="D12" s="14"/>
      <c r="E12" s="14"/>
      <c r="F12" s="36"/>
      <c r="G12" s="13"/>
      <c r="H12" s="15"/>
      <c r="I12" s="15"/>
      <c r="J12" s="15"/>
      <c r="K12" s="15"/>
      <c r="L12" s="13"/>
      <c r="M12" s="5" t="s">
        <v>4725</v>
      </c>
    </row>
    <row r="13" spans="1:13">
      <c r="A13" s="12"/>
      <c r="B13" s="13"/>
      <c r="C13" s="13"/>
      <c r="D13" s="14"/>
      <c r="E13" s="14"/>
      <c r="F13" s="36"/>
      <c r="G13" s="13"/>
      <c r="H13" s="15"/>
      <c r="I13" s="15"/>
      <c r="J13" s="15"/>
      <c r="K13" s="15"/>
      <c r="L13" s="13"/>
      <c r="M13" s="5" t="s">
        <v>4726</v>
      </c>
    </row>
    <row r="14" spans="1:13">
      <c r="A14" s="12"/>
      <c r="B14" s="13"/>
      <c r="C14" s="13"/>
      <c r="D14" s="14"/>
      <c r="E14" s="14"/>
      <c r="F14" s="36"/>
      <c r="G14" s="13"/>
      <c r="H14" s="15"/>
      <c r="I14" s="15"/>
      <c r="J14" s="15"/>
      <c r="K14" s="15"/>
      <c r="L14" s="13"/>
      <c r="M14" s="5" t="s">
        <v>4727</v>
      </c>
    </row>
    <row r="15" spans="1:13">
      <c r="A15" s="12"/>
      <c r="B15" s="13"/>
      <c r="C15" s="13"/>
      <c r="D15" s="14"/>
      <c r="E15" s="14"/>
      <c r="F15" s="36"/>
      <c r="G15" s="13"/>
      <c r="H15" s="15"/>
      <c r="I15" s="15"/>
      <c r="J15" s="15"/>
      <c r="K15" s="15"/>
      <c r="L15" s="13"/>
      <c r="M15" s="5" t="s">
        <v>4728</v>
      </c>
    </row>
    <row r="16" spans="1:13">
      <c r="A16" s="12" t="str">
        <f t="shared" ref="A16:A22" si="0">IF(B16="","",ROW()-6)</f>
        <v/>
      </c>
      <c r="B16" s="13"/>
      <c r="C16" s="13"/>
      <c r="D16" s="14"/>
      <c r="E16" s="14"/>
      <c r="F16" s="36"/>
      <c r="G16" s="13"/>
      <c r="H16" s="15"/>
      <c r="I16" s="15"/>
      <c r="J16" s="15"/>
      <c r="K16" s="15"/>
      <c r="L16" s="13"/>
      <c r="M16" s="5" t="s">
        <v>4729</v>
      </c>
    </row>
    <row r="17" spans="1:13">
      <c r="A17" s="12" t="str">
        <f t="shared" si="0"/>
        <v/>
      </c>
      <c r="B17" s="13"/>
      <c r="C17" s="13"/>
      <c r="D17" s="14"/>
      <c r="E17" s="14"/>
      <c r="F17" s="36"/>
      <c r="G17" s="13"/>
      <c r="H17" s="15"/>
      <c r="I17" s="15"/>
      <c r="J17" s="15"/>
      <c r="K17" s="15"/>
      <c r="L17" s="13"/>
      <c r="M17" s="5" t="s">
        <v>4730</v>
      </c>
    </row>
    <row r="18" spans="1:13">
      <c r="A18" s="12" t="str">
        <f t="shared" si="0"/>
        <v/>
      </c>
      <c r="B18" s="13"/>
      <c r="C18" s="13"/>
      <c r="D18" s="14"/>
      <c r="E18" s="14"/>
      <c r="F18" s="36"/>
      <c r="G18" s="13"/>
      <c r="H18" s="15"/>
      <c r="I18" s="15"/>
      <c r="J18" s="15"/>
      <c r="K18" s="15"/>
      <c r="L18" s="13"/>
      <c r="M18" s="5" t="s">
        <v>4731</v>
      </c>
    </row>
    <row r="19" spans="1:13">
      <c r="A19" s="12" t="str">
        <f t="shared" si="0"/>
        <v/>
      </c>
      <c r="B19" s="13"/>
      <c r="C19" s="13"/>
      <c r="D19" s="14"/>
      <c r="E19" s="14"/>
      <c r="F19" s="36"/>
      <c r="G19" s="13"/>
      <c r="H19" s="15"/>
      <c r="I19" s="15"/>
      <c r="J19" s="15"/>
      <c r="K19" s="15"/>
      <c r="L19" s="13"/>
      <c r="M19" s="5" t="s">
        <v>4732</v>
      </c>
    </row>
    <row r="20" spans="1:13">
      <c r="A20" s="12" t="str">
        <f t="shared" si="0"/>
        <v/>
      </c>
      <c r="B20" s="13"/>
      <c r="C20" s="13"/>
      <c r="D20" s="14"/>
      <c r="E20" s="14"/>
      <c r="F20" s="36"/>
      <c r="G20" s="13"/>
      <c r="H20" s="15"/>
      <c r="I20" s="15"/>
      <c r="J20" s="15"/>
      <c r="K20" s="15"/>
      <c r="L20" s="13"/>
      <c r="M20" s="5" t="s">
        <v>4733</v>
      </c>
    </row>
    <row r="21" spans="1:13">
      <c r="A21" s="12" t="str">
        <f t="shared" si="0"/>
        <v/>
      </c>
      <c r="B21" s="13"/>
      <c r="C21" s="13"/>
      <c r="D21" s="14"/>
      <c r="E21" s="14"/>
      <c r="F21" s="36"/>
      <c r="G21" s="13"/>
      <c r="H21" s="15"/>
      <c r="I21" s="15"/>
      <c r="J21" s="15"/>
      <c r="K21" s="15"/>
      <c r="L21" s="13"/>
      <c r="M21" s="5" t="s">
        <v>4734</v>
      </c>
    </row>
    <row r="22" spans="1:13">
      <c r="A22" s="12" t="str">
        <f t="shared" si="0"/>
        <v/>
      </c>
      <c r="B22" s="13"/>
      <c r="C22" s="13"/>
      <c r="D22" s="14"/>
      <c r="E22" s="14"/>
      <c r="F22" s="36"/>
      <c r="G22" s="13"/>
      <c r="H22" s="15"/>
      <c r="I22" s="15"/>
      <c r="J22" s="15"/>
      <c r="K22" s="15"/>
      <c r="L22" s="13"/>
      <c r="M22" s="5" t="s">
        <v>4735</v>
      </c>
    </row>
    <row r="23" customHeight="1" spans="1:12">
      <c r="A23" s="24" t="s">
        <v>812</v>
      </c>
      <c r="B23" s="25"/>
      <c r="C23" s="25"/>
      <c r="D23" s="26"/>
      <c r="E23" s="26"/>
      <c r="F23" s="26"/>
      <c r="G23" s="26"/>
      <c r="H23" s="32"/>
      <c r="I23" s="27">
        <f>SUM(I7:I22)</f>
        <v>0</v>
      </c>
      <c r="J23" s="27">
        <f>SUM(J7:J22)</f>
        <v>0</v>
      </c>
      <c r="K23" s="32"/>
      <c r="L23" s="28"/>
    </row>
    <row r="24" customHeight="1" spans="1:13">
      <c r="A24" s="3" t="str">
        <f>基本信息输入表!$K$6&amp;"填表人："&amp;基本信息输入表!$M$95</f>
        <v>被评估单位填表人：阎丽红</v>
      </c>
      <c r="J24" s="3" t="str">
        <f>"评估人员："&amp;基本信息输入表!$Q$95</f>
        <v>评估人员：</v>
      </c>
      <c r="M24" s="31" t="s">
        <v>439</v>
      </c>
    </row>
    <row r="25" customHeight="1" spans="1:1">
      <c r="A25" s="3" t="str">
        <f>"填表日期："&amp;YEAR(基本信息输入表!$O$95)&amp;"年"&amp;MONTH(基本信息输入表!$O$95)&amp;"月"&amp;DAY(基本信息输入表!$O$95)&amp;"日"</f>
        <v>填表日期：2020年4月25日</v>
      </c>
    </row>
  </sheetData>
  <mergeCells count="4">
    <mergeCell ref="A2:L2"/>
    <mergeCell ref="A3:L3"/>
    <mergeCell ref="A5:F5"/>
    <mergeCell ref="A23:B23"/>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4"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showGridLines="0" workbookViewId="0">
      <selection activeCell="A4" sqref="$A4:$XFD4"/>
    </sheetView>
  </sheetViews>
  <sheetFormatPr defaultColWidth="8.75" defaultRowHeight="12.75"/>
  <cols>
    <col min="1" max="1" width="5.625" style="3" customWidth="1"/>
    <col min="2" max="2" width="20.75" style="3" customWidth="1"/>
    <col min="3" max="3" width="9.625" style="3" customWidth="1"/>
    <col min="4" max="5" width="11.625" style="3" customWidth="1"/>
    <col min="6" max="6" width="11.25" style="3" customWidth="1"/>
    <col min="7" max="8" width="15.625" style="3" customWidth="1"/>
    <col min="9" max="9" width="12.75" style="3" customWidth="1"/>
    <col min="10" max="16384" width="8.75" style="3"/>
  </cols>
  <sheetData>
    <row r="1" spans="1:1">
      <c r="A1" s="2" t="s">
        <v>409</v>
      </c>
    </row>
    <row r="2" s="20" customFormat="1" ht="21" customHeight="1" spans="1:9">
      <c r="A2" s="21" t="s">
        <v>4736</v>
      </c>
      <c r="B2" s="21"/>
      <c r="C2" s="21"/>
      <c r="D2" s="21"/>
      <c r="E2" s="21"/>
      <c r="F2" s="21"/>
      <c r="G2" s="21"/>
      <c r="H2" s="21"/>
      <c r="I2" s="21"/>
    </row>
    <row r="3" ht="15.75" customHeight="1" spans="1:9">
      <c r="A3" s="5" t="str">
        <f>"评估基准日："&amp;TEXT(基本信息输入表!M7,"yyyy年mm月dd日")</f>
        <v>评估基准日：2020年03月31日</v>
      </c>
      <c r="B3" s="5"/>
      <c r="C3" s="5"/>
      <c r="D3" s="5"/>
      <c r="E3" s="5"/>
      <c r="F3" s="5"/>
      <c r="G3" s="5"/>
      <c r="H3" s="5"/>
      <c r="I3" s="5"/>
    </row>
    <row r="4" ht="14.1" customHeight="1" spans="2:9">
      <c r="B4" s="5"/>
      <c r="C4" s="5"/>
      <c r="D4" s="5"/>
      <c r="E4" s="5"/>
      <c r="F4" s="5"/>
      <c r="G4" s="5"/>
      <c r="H4" s="5"/>
      <c r="I4" s="29" t="s">
        <v>4737</v>
      </c>
    </row>
    <row r="5" ht="15.75" customHeight="1" spans="1:9">
      <c r="A5" s="7" t="str">
        <f>基本信息输入表!K6&amp;"："&amp;基本信息输入表!M6</f>
        <v>被评估单位：山西华润昌裕煤业有限公司</v>
      </c>
      <c r="B5" s="7"/>
      <c r="C5" s="7"/>
      <c r="D5" s="7"/>
      <c r="I5" s="29" t="s">
        <v>574</v>
      </c>
    </row>
    <row r="6" ht="15.75" customHeight="1" spans="1:10">
      <c r="A6" s="8" t="s">
        <v>444</v>
      </c>
      <c r="B6" s="8" t="s">
        <v>4738</v>
      </c>
      <c r="C6" s="8" t="s">
        <v>1835</v>
      </c>
      <c r="D6" s="8" t="s">
        <v>774</v>
      </c>
      <c r="E6" s="8" t="s">
        <v>1836</v>
      </c>
      <c r="F6" s="8" t="s">
        <v>671</v>
      </c>
      <c r="G6" s="22" t="s">
        <v>414</v>
      </c>
      <c r="H6" s="8" t="s">
        <v>415</v>
      </c>
      <c r="I6" s="8" t="s">
        <v>4739</v>
      </c>
      <c r="J6" s="23" t="s">
        <v>592</v>
      </c>
    </row>
    <row r="7" spans="1:10">
      <c r="A7" s="12" t="str">
        <f>IF(B7="","",ROW()-6)</f>
        <v/>
      </c>
      <c r="B7" s="13"/>
      <c r="C7" s="13"/>
      <c r="D7" s="14"/>
      <c r="E7" s="14"/>
      <c r="F7" s="36"/>
      <c r="G7" s="15"/>
      <c r="H7" s="15"/>
      <c r="I7" s="13"/>
      <c r="J7" s="5" t="s">
        <v>4740</v>
      </c>
    </row>
    <row r="8" spans="1:10">
      <c r="A8" s="12" t="str">
        <f t="shared" ref="A8:A26" si="0">IF(B8="","",ROW()-6)</f>
        <v/>
      </c>
      <c r="B8" s="13"/>
      <c r="C8" s="13"/>
      <c r="D8" s="14"/>
      <c r="E8" s="14"/>
      <c r="F8" s="36"/>
      <c r="G8" s="15"/>
      <c r="H8" s="15"/>
      <c r="I8" s="13"/>
      <c r="J8" s="5" t="s">
        <v>4741</v>
      </c>
    </row>
    <row r="9" spans="1:10">
      <c r="A9" s="12" t="str">
        <f t="shared" si="0"/>
        <v/>
      </c>
      <c r="B9" s="13"/>
      <c r="C9" s="13"/>
      <c r="D9" s="14"/>
      <c r="E9" s="14"/>
      <c r="F9" s="36"/>
      <c r="G9" s="15"/>
      <c r="H9" s="15"/>
      <c r="I9" s="13"/>
      <c r="J9" s="5" t="s">
        <v>4742</v>
      </c>
    </row>
    <row r="10" spans="1:10">
      <c r="A10" s="12" t="str">
        <f t="shared" si="0"/>
        <v/>
      </c>
      <c r="B10" s="13"/>
      <c r="C10" s="13"/>
      <c r="D10" s="14"/>
      <c r="E10" s="14"/>
      <c r="F10" s="36"/>
      <c r="G10" s="15"/>
      <c r="H10" s="15"/>
      <c r="I10" s="13"/>
      <c r="J10" s="5" t="s">
        <v>4743</v>
      </c>
    </row>
    <row r="11" spans="1:10">
      <c r="A11" s="12" t="str">
        <f t="shared" si="0"/>
        <v/>
      </c>
      <c r="B11" s="13"/>
      <c r="C11" s="13"/>
      <c r="D11" s="14"/>
      <c r="E11" s="14"/>
      <c r="F11" s="36"/>
      <c r="G11" s="15"/>
      <c r="H11" s="15"/>
      <c r="I11" s="13"/>
      <c r="J11" s="5" t="s">
        <v>4744</v>
      </c>
    </row>
    <row r="12" spans="1:10">
      <c r="A12" s="12" t="str">
        <f t="shared" si="0"/>
        <v/>
      </c>
      <c r="B12" s="13"/>
      <c r="C12" s="13"/>
      <c r="D12" s="14"/>
      <c r="E12" s="14"/>
      <c r="F12" s="36"/>
      <c r="G12" s="15"/>
      <c r="H12" s="15"/>
      <c r="I12" s="13"/>
      <c r="J12" s="5" t="s">
        <v>4745</v>
      </c>
    </row>
    <row r="13" spans="1:10">
      <c r="A13" s="12" t="str">
        <f t="shared" si="0"/>
        <v/>
      </c>
      <c r="B13" s="13"/>
      <c r="C13" s="13"/>
      <c r="D13" s="14"/>
      <c r="E13" s="14"/>
      <c r="F13" s="36"/>
      <c r="G13" s="15"/>
      <c r="H13" s="15"/>
      <c r="I13" s="13"/>
      <c r="J13" s="5" t="s">
        <v>4746</v>
      </c>
    </row>
    <row r="14" spans="1:10">
      <c r="A14" s="12" t="str">
        <f t="shared" si="0"/>
        <v/>
      </c>
      <c r="B14" s="13"/>
      <c r="C14" s="13"/>
      <c r="D14" s="14"/>
      <c r="E14" s="14"/>
      <c r="F14" s="36"/>
      <c r="G14" s="15"/>
      <c r="H14" s="15"/>
      <c r="I14" s="13"/>
      <c r="J14" s="5" t="s">
        <v>4747</v>
      </c>
    </row>
    <row r="15" spans="1:10">
      <c r="A15" s="12" t="str">
        <f t="shared" si="0"/>
        <v/>
      </c>
      <c r="B15" s="13"/>
      <c r="C15" s="13"/>
      <c r="D15" s="14"/>
      <c r="E15" s="14"/>
      <c r="F15" s="36"/>
      <c r="G15" s="15"/>
      <c r="H15" s="15"/>
      <c r="I15" s="13"/>
      <c r="J15" s="5" t="s">
        <v>4748</v>
      </c>
    </row>
    <row r="16" spans="1:10">
      <c r="A16" s="12" t="str">
        <f t="shared" si="0"/>
        <v/>
      </c>
      <c r="B16" s="13"/>
      <c r="C16" s="13"/>
      <c r="D16" s="14"/>
      <c r="E16" s="14"/>
      <c r="F16" s="36"/>
      <c r="G16" s="15"/>
      <c r="H16" s="15"/>
      <c r="I16" s="13"/>
      <c r="J16" s="5" t="s">
        <v>4749</v>
      </c>
    </row>
    <row r="17" spans="1:10">
      <c r="A17" s="12" t="str">
        <f t="shared" si="0"/>
        <v/>
      </c>
      <c r="B17" s="13"/>
      <c r="C17" s="13"/>
      <c r="D17" s="14"/>
      <c r="E17" s="14"/>
      <c r="F17" s="36"/>
      <c r="G17" s="15"/>
      <c r="H17" s="15"/>
      <c r="I17" s="13"/>
      <c r="J17" s="5" t="s">
        <v>4750</v>
      </c>
    </row>
    <row r="18" spans="1:10">
      <c r="A18" s="12" t="str">
        <f t="shared" si="0"/>
        <v/>
      </c>
      <c r="B18" s="13"/>
      <c r="C18" s="13"/>
      <c r="D18" s="14"/>
      <c r="E18" s="14"/>
      <c r="F18" s="36"/>
      <c r="G18" s="15"/>
      <c r="H18" s="15"/>
      <c r="I18" s="13"/>
      <c r="J18" s="5" t="s">
        <v>4751</v>
      </c>
    </row>
    <row r="19" spans="1:10">
      <c r="A19" s="12" t="str">
        <f t="shared" si="0"/>
        <v/>
      </c>
      <c r="B19" s="13"/>
      <c r="C19" s="13"/>
      <c r="D19" s="14"/>
      <c r="E19" s="14"/>
      <c r="F19" s="36"/>
      <c r="G19" s="15"/>
      <c r="H19" s="15"/>
      <c r="I19" s="13"/>
      <c r="J19" s="5" t="s">
        <v>4752</v>
      </c>
    </row>
    <row r="20" spans="1:10">
      <c r="A20" s="12" t="str">
        <f t="shared" si="0"/>
        <v/>
      </c>
      <c r="B20" s="13"/>
      <c r="C20" s="13"/>
      <c r="D20" s="14"/>
      <c r="E20" s="14"/>
      <c r="F20" s="36"/>
      <c r="G20" s="15"/>
      <c r="H20" s="15"/>
      <c r="I20" s="13"/>
      <c r="J20" s="5" t="s">
        <v>4753</v>
      </c>
    </row>
    <row r="21" spans="1:10">
      <c r="A21" s="12" t="str">
        <f t="shared" si="0"/>
        <v/>
      </c>
      <c r="B21" s="13"/>
      <c r="C21" s="13"/>
      <c r="D21" s="14"/>
      <c r="E21" s="14"/>
      <c r="F21" s="36"/>
      <c r="G21" s="15"/>
      <c r="H21" s="15"/>
      <c r="I21" s="13"/>
      <c r="J21" s="5" t="s">
        <v>4754</v>
      </c>
    </row>
    <row r="22" spans="1:10">
      <c r="A22" s="12" t="str">
        <f t="shared" si="0"/>
        <v/>
      </c>
      <c r="B22" s="13"/>
      <c r="C22" s="13"/>
      <c r="D22" s="14"/>
      <c r="E22" s="14"/>
      <c r="F22" s="36"/>
      <c r="G22" s="15"/>
      <c r="H22" s="15"/>
      <c r="I22" s="13"/>
      <c r="J22" s="5" t="s">
        <v>4755</v>
      </c>
    </row>
    <row r="23" spans="1:10">
      <c r="A23" s="12" t="str">
        <f t="shared" si="0"/>
        <v/>
      </c>
      <c r="B23" s="13"/>
      <c r="C23" s="13"/>
      <c r="D23" s="14"/>
      <c r="E23" s="14"/>
      <c r="F23" s="36"/>
      <c r="G23" s="15"/>
      <c r="H23" s="15"/>
      <c r="I23" s="13"/>
      <c r="J23" s="5" t="s">
        <v>4756</v>
      </c>
    </row>
    <row r="24" spans="1:10">
      <c r="A24" s="12" t="str">
        <f t="shared" si="0"/>
        <v/>
      </c>
      <c r="B24" s="13"/>
      <c r="C24" s="13"/>
      <c r="D24" s="14"/>
      <c r="E24" s="14"/>
      <c r="F24" s="36"/>
      <c r="G24" s="15"/>
      <c r="H24" s="15"/>
      <c r="I24" s="13"/>
      <c r="J24" s="5" t="s">
        <v>4757</v>
      </c>
    </row>
    <row r="25" spans="1:10">
      <c r="A25" s="12" t="str">
        <f t="shared" si="0"/>
        <v/>
      </c>
      <c r="B25" s="13"/>
      <c r="C25" s="13"/>
      <c r="D25" s="14"/>
      <c r="E25" s="14"/>
      <c r="F25" s="36"/>
      <c r="G25" s="15"/>
      <c r="H25" s="15"/>
      <c r="I25" s="13"/>
      <c r="J25" s="5" t="s">
        <v>4758</v>
      </c>
    </row>
    <row r="26" spans="1:10">
      <c r="A26" s="12" t="str">
        <f t="shared" si="0"/>
        <v/>
      </c>
      <c r="B26" s="13"/>
      <c r="C26" s="13"/>
      <c r="D26" s="14"/>
      <c r="E26" s="14"/>
      <c r="F26" s="36"/>
      <c r="G26" s="15"/>
      <c r="H26" s="15"/>
      <c r="I26" s="13"/>
      <c r="J26" s="5" t="s">
        <v>4759</v>
      </c>
    </row>
    <row r="27" ht="15.75" customHeight="1" spans="1:9">
      <c r="A27" s="26" t="s">
        <v>812</v>
      </c>
      <c r="B27" s="26"/>
      <c r="C27" s="26"/>
      <c r="D27" s="28"/>
      <c r="E27" s="26"/>
      <c r="F27" s="26"/>
      <c r="G27" s="32">
        <f>SUM(G7:G26)</f>
        <v>0</v>
      </c>
      <c r="H27" s="32">
        <f>SUM(H7:H26)</f>
        <v>0</v>
      </c>
      <c r="I27" s="37"/>
    </row>
    <row r="28" ht="15.75" customHeight="1" spans="1:10">
      <c r="A28" s="3" t="str">
        <f>基本信息输入表!$K$6&amp;"填表人："&amp;基本信息输入表!$M$96</f>
        <v>被评估单位填表人：阎丽红</v>
      </c>
      <c r="G28" s="3" t="str">
        <f>"评估人员："&amp;基本信息输入表!$Q$96</f>
        <v>评估人员：</v>
      </c>
      <c r="J28" s="31" t="s">
        <v>439</v>
      </c>
    </row>
    <row r="29" ht="15.75" customHeight="1" spans="1:1">
      <c r="A29" s="3" t="str">
        <f>"填表日期："&amp;YEAR(基本信息输入表!$O$96)&amp;"年"&amp;MONTH(基本信息输入表!$O$96)&amp;"月"&amp;DAY(基本信息输入表!$O$96)&amp;"日"</f>
        <v>填表日期：2020年4月25日</v>
      </c>
    </row>
  </sheetData>
  <mergeCells count="4">
    <mergeCell ref="A2:I2"/>
    <mergeCell ref="A3:I3"/>
    <mergeCell ref="A5:D5"/>
    <mergeCell ref="A27:C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showGridLines="0" workbookViewId="0">
      <selection activeCell="A4" sqref="$A4:$XFD4"/>
    </sheetView>
  </sheetViews>
  <sheetFormatPr defaultColWidth="9" defaultRowHeight="15.75" customHeight="1"/>
  <cols>
    <col min="1" max="1" width="5.125" style="3" customWidth="1"/>
    <col min="2" max="2" width="18.75" style="3" customWidth="1"/>
    <col min="3" max="3" width="9.25" style="3" customWidth="1"/>
    <col min="4" max="4" width="12.5" style="3" customWidth="1"/>
    <col min="5" max="6" width="15.625" style="3" customWidth="1"/>
    <col min="7" max="7" width="10.25" style="3" customWidth="1"/>
    <col min="8" max="8" width="13.375" style="3" customWidth="1"/>
    <col min="9" max="26" width="9" style="3"/>
    <col min="27" max="32" width="5.625" style="3" customWidth="1" outlineLevel="1"/>
    <col min="33" max="33" width="14.75" style="3" customWidth="1" outlineLevel="1"/>
    <col min="34" max="34" width="13.625" style="3" customWidth="1"/>
    <col min="35" max="38" width="5.625" style="3" customWidth="1" outlineLevel="1"/>
    <col min="39" max="40" width="7.25" style="3" customWidth="1" outlineLevel="1"/>
    <col min="41" max="41" width="5.625" style="3" customWidth="1" outlineLevel="1"/>
    <col min="42" max="45" width="8.625" style="3" customWidth="1" outlineLevel="1"/>
    <col min="46" max="46" width="14.625" style="3" customWidth="1" outlineLevel="1"/>
    <col min="47" max="47" width="13.625" style="3" customWidth="1"/>
    <col min="48" max="49" width="8.625" style="3" customWidth="1" outlineLevel="1"/>
    <col min="50" max="51" width="11.25" style="3" customWidth="1" outlineLevel="1"/>
    <col min="52" max="66" width="8.625" style="3" hidden="1" customWidth="1" outlineLevel="2"/>
    <col min="67" max="67" width="8.625" style="3" customWidth="1" outlineLevel="1" collapsed="1"/>
    <col min="68" max="69" width="8.625" style="3" customWidth="1" outlineLevel="1"/>
    <col min="70" max="70" width="8.625" style="3" customWidth="1"/>
    <col min="71" max="71" width="13.75" style="3" customWidth="1"/>
    <col min="72" max="76" width="13.625" style="3" customWidth="1" outlineLevel="1"/>
    <col min="77" max="77" width="13.625" style="3" customWidth="1"/>
    <col min="78" max="16384" width="9" style="3"/>
  </cols>
  <sheetData>
    <row r="1" customHeight="1" spans="1:1">
      <c r="A1" s="2" t="s">
        <v>409</v>
      </c>
    </row>
    <row r="2" s="20" customFormat="1" ht="30" customHeight="1" spans="1:7">
      <c r="A2" s="4" t="s">
        <v>4760</v>
      </c>
      <c r="B2" s="4"/>
      <c r="C2" s="4"/>
      <c r="D2" s="4"/>
      <c r="E2" s="4"/>
      <c r="F2" s="4"/>
      <c r="G2" s="4"/>
    </row>
    <row r="3" customHeight="1" spans="1:7">
      <c r="A3" s="5" t="str">
        <f>"评估基准日："&amp;TEXT(基本信息输入表!M7,"yyyy年mm月dd日")</f>
        <v>评估基准日：2020年03月31日</v>
      </c>
      <c r="B3" s="5"/>
      <c r="C3" s="5"/>
      <c r="D3" s="5"/>
      <c r="E3" s="5"/>
      <c r="F3" s="5"/>
      <c r="G3" s="5"/>
    </row>
    <row r="4" ht="14.1" customHeight="1" spans="1:7">
      <c r="A4" s="5"/>
      <c r="B4" s="5"/>
      <c r="C4" s="5"/>
      <c r="D4" s="5"/>
      <c r="E4" s="5"/>
      <c r="F4" s="5"/>
      <c r="G4" s="29" t="s">
        <v>4761</v>
      </c>
    </row>
    <row r="5" customHeight="1" spans="1:7">
      <c r="A5" s="7" t="str">
        <f>基本信息输入表!K6&amp;"："&amp;基本信息输入表!M6</f>
        <v>被评估单位：山西华润昌裕煤业有限公司</v>
      </c>
      <c r="B5" s="7"/>
      <c r="C5" s="7"/>
      <c r="D5" s="7"/>
      <c r="G5" s="34" t="s">
        <v>587</v>
      </c>
    </row>
    <row r="6" s="5" customFormat="1" customHeight="1" spans="1:8">
      <c r="A6" s="8" t="s">
        <v>444</v>
      </c>
      <c r="B6" s="8" t="s">
        <v>722</v>
      </c>
      <c r="C6" s="8" t="s">
        <v>774</v>
      </c>
      <c r="D6" s="8" t="s">
        <v>752</v>
      </c>
      <c r="E6" s="8" t="s">
        <v>414</v>
      </c>
      <c r="F6" s="8" t="s">
        <v>415</v>
      </c>
      <c r="G6" s="8" t="s">
        <v>577</v>
      </c>
      <c r="H6" s="23" t="s">
        <v>592</v>
      </c>
    </row>
    <row r="7" spans="1:8">
      <c r="A7" s="12" t="str">
        <f>IF(B7="","",ROW()-6)</f>
        <v/>
      </c>
      <c r="B7" s="13"/>
      <c r="C7" s="14"/>
      <c r="D7" s="13"/>
      <c r="E7" s="15"/>
      <c r="F7" s="15"/>
      <c r="G7" s="13"/>
      <c r="H7" s="5" t="s">
        <v>4762</v>
      </c>
    </row>
    <row r="8" spans="1:8">
      <c r="A8" s="12" t="str">
        <f t="shared" ref="A8:A26" si="0">IF(B8="","",ROW()-6)</f>
        <v/>
      </c>
      <c r="B8" s="13"/>
      <c r="C8" s="14"/>
      <c r="D8" s="13"/>
      <c r="E8" s="15"/>
      <c r="F8" s="15"/>
      <c r="G8" s="13"/>
      <c r="H8" s="5" t="s">
        <v>4763</v>
      </c>
    </row>
    <row r="9" spans="1:8">
      <c r="A9" s="12" t="str">
        <f t="shared" si="0"/>
        <v/>
      </c>
      <c r="B9" s="13"/>
      <c r="C9" s="14"/>
      <c r="D9" s="13"/>
      <c r="E9" s="15"/>
      <c r="F9" s="15"/>
      <c r="G9" s="13"/>
      <c r="H9" s="5" t="s">
        <v>4764</v>
      </c>
    </row>
    <row r="10" spans="1:8">
      <c r="A10" s="12" t="str">
        <f t="shared" si="0"/>
        <v/>
      </c>
      <c r="B10" s="13"/>
      <c r="C10" s="14"/>
      <c r="D10" s="13"/>
      <c r="E10" s="15"/>
      <c r="F10" s="15"/>
      <c r="G10" s="13"/>
      <c r="H10" s="5" t="s">
        <v>4765</v>
      </c>
    </row>
    <row r="11" spans="1:8">
      <c r="A11" s="12" t="str">
        <f t="shared" si="0"/>
        <v/>
      </c>
      <c r="B11" s="13"/>
      <c r="C11" s="14"/>
      <c r="D11" s="13"/>
      <c r="E11" s="15"/>
      <c r="F11" s="15"/>
      <c r="G11" s="13"/>
      <c r="H11" s="5" t="s">
        <v>4766</v>
      </c>
    </row>
    <row r="12" spans="1:8">
      <c r="A12" s="12" t="str">
        <f t="shared" si="0"/>
        <v/>
      </c>
      <c r="B12" s="13"/>
      <c r="C12" s="14"/>
      <c r="D12" s="13"/>
      <c r="E12" s="15"/>
      <c r="F12" s="15"/>
      <c r="G12" s="13"/>
      <c r="H12" s="5" t="s">
        <v>4767</v>
      </c>
    </row>
    <row r="13" spans="1:8">
      <c r="A13" s="12" t="str">
        <f t="shared" si="0"/>
        <v/>
      </c>
      <c r="B13" s="13"/>
      <c r="C13" s="14"/>
      <c r="D13" s="13"/>
      <c r="E13" s="15"/>
      <c r="F13" s="15"/>
      <c r="G13" s="13"/>
      <c r="H13" s="5" t="s">
        <v>4768</v>
      </c>
    </row>
    <row r="14" spans="1:8">
      <c r="A14" s="12" t="str">
        <f t="shared" si="0"/>
        <v/>
      </c>
      <c r="B14" s="13"/>
      <c r="C14" s="14"/>
      <c r="D14" s="13"/>
      <c r="E14" s="15"/>
      <c r="F14" s="15"/>
      <c r="G14" s="13"/>
      <c r="H14" s="5" t="s">
        <v>4769</v>
      </c>
    </row>
    <row r="15" spans="1:9">
      <c r="A15" s="12" t="str">
        <f t="shared" si="0"/>
        <v/>
      </c>
      <c r="B15" s="13"/>
      <c r="C15" s="14"/>
      <c r="D15" s="13"/>
      <c r="E15" s="15"/>
      <c r="F15" s="15"/>
      <c r="G15" s="13"/>
      <c r="H15" s="5" t="s">
        <v>4770</v>
      </c>
      <c r="I15" s="35"/>
    </row>
    <row r="16" spans="1:9">
      <c r="A16" s="12" t="str">
        <f t="shared" si="0"/>
        <v/>
      </c>
      <c r="B16" s="13"/>
      <c r="C16" s="14"/>
      <c r="D16" s="13"/>
      <c r="E16" s="15"/>
      <c r="F16" s="15"/>
      <c r="G16" s="13"/>
      <c r="H16" s="5" t="s">
        <v>4771</v>
      </c>
      <c r="I16" s="35"/>
    </row>
    <row r="17" spans="1:9">
      <c r="A17" s="12" t="str">
        <f t="shared" si="0"/>
        <v/>
      </c>
      <c r="B17" s="13"/>
      <c r="C17" s="14"/>
      <c r="D17" s="13"/>
      <c r="E17" s="15"/>
      <c r="F17" s="15"/>
      <c r="G17" s="13"/>
      <c r="H17" s="5" t="s">
        <v>4772</v>
      </c>
      <c r="I17" s="35"/>
    </row>
    <row r="18" spans="1:9">
      <c r="A18" s="12" t="str">
        <f t="shared" si="0"/>
        <v/>
      </c>
      <c r="B18" s="13"/>
      <c r="C18" s="14"/>
      <c r="D18" s="13"/>
      <c r="E18" s="15"/>
      <c r="F18" s="15"/>
      <c r="G18" s="13"/>
      <c r="H18" s="5" t="s">
        <v>4773</v>
      </c>
      <c r="I18" s="35"/>
    </row>
    <row r="19" spans="1:9">
      <c r="A19" s="12" t="str">
        <f t="shared" si="0"/>
        <v/>
      </c>
      <c r="B19" s="13"/>
      <c r="C19" s="14"/>
      <c r="D19" s="13"/>
      <c r="E19" s="15"/>
      <c r="F19" s="15"/>
      <c r="G19" s="13"/>
      <c r="H19" s="5" t="s">
        <v>4774</v>
      </c>
      <c r="I19" s="35"/>
    </row>
    <row r="20" spans="1:9">
      <c r="A20" s="12" t="str">
        <f t="shared" si="0"/>
        <v/>
      </c>
      <c r="B20" s="13"/>
      <c r="C20" s="14"/>
      <c r="D20" s="13"/>
      <c r="E20" s="15"/>
      <c r="F20" s="15"/>
      <c r="G20" s="13"/>
      <c r="H20" s="5" t="s">
        <v>4775</v>
      </c>
      <c r="I20" s="35"/>
    </row>
    <row r="21" spans="1:9">
      <c r="A21" s="12" t="str">
        <f t="shared" si="0"/>
        <v/>
      </c>
      <c r="B21" s="13"/>
      <c r="C21" s="14"/>
      <c r="D21" s="13"/>
      <c r="E21" s="15"/>
      <c r="F21" s="15"/>
      <c r="G21" s="13"/>
      <c r="H21" s="5" t="s">
        <v>4776</v>
      </c>
      <c r="I21" s="35"/>
    </row>
    <row r="22" spans="1:9">
      <c r="A22" s="12" t="str">
        <f t="shared" si="0"/>
        <v/>
      </c>
      <c r="B22" s="13"/>
      <c r="C22" s="14"/>
      <c r="D22" s="13"/>
      <c r="E22" s="15"/>
      <c r="F22" s="15"/>
      <c r="G22" s="13"/>
      <c r="H22" s="5" t="s">
        <v>4777</v>
      </c>
      <c r="I22" s="35"/>
    </row>
    <row r="23" spans="1:9">
      <c r="A23" s="12" t="str">
        <f t="shared" si="0"/>
        <v/>
      </c>
      <c r="B23" s="13"/>
      <c r="C23" s="14"/>
      <c r="D23" s="13"/>
      <c r="E23" s="15"/>
      <c r="F23" s="15"/>
      <c r="G23" s="13"/>
      <c r="H23" s="5" t="s">
        <v>4778</v>
      </c>
      <c r="I23" s="35"/>
    </row>
    <row r="24" spans="1:9">
      <c r="A24" s="12" t="str">
        <f t="shared" si="0"/>
        <v/>
      </c>
      <c r="B24" s="13"/>
      <c r="C24" s="14"/>
      <c r="D24" s="13"/>
      <c r="E24" s="15"/>
      <c r="F24" s="15"/>
      <c r="G24" s="13"/>
      <c r="H24" s="5" t="s">
        <v>4779</v>
      </c>
      <c r="I24" s="35"/>
    </row>
    <row r="25" spans="1:9">
      <c r="A25" s="12" t="str">
        <f t="shared" si="0"/>
        <v/>
      </c>
      <c r="B25" s="13"/>
      <c r="C25" s="14"/>
      <c r="D25" s="13"/>
      <c r="E25" s="15"/>
      <c r="F25" s="15"/>
      <c r="G25" s="13"/>
      <c r="H25" s="5" t="s">
        <v>4780</v>
      </c>
      <c r="I25" s="35"/>
    </row>
    <row r="26" spans="1:9">
      <c r="A26" s="12" t="str">
        <f t="shared" si="0"/>
        <v/>
      </c>
      <c r="B26" s="13"/>
      <c r="C26" s="14"/>
      <c r="D26" s="13"/>
      <c r="E26" s="15"/>
      <c r="F26" s="15"/>
      <c r="G26" s="13"/>
      <c r="H26" s="5" t="s">
        <v>4781</v>
      </c>
      <c r="I26" s="35"/>
    </row>
    <row r="27" customHeight="1" spans="1:9">
      <c r="A27" s="24" t="s">
        <v>812</v>
      </c>
      <c r="B27" s="25"/>
      <c r="C27" s="32"/>
      <c r="D27" s="27"/>
      <c r="E27" s="32">
        <f>SUM(E7:E26)</f>
        <v>0</v>
      </c>
      <c r="F27" s="32">
        <f>SUM(F7:F26)</f>
        <v>0</v>
      </c>
      <c r="G27" s="28"/>
      <c r="I27" s="35"/>
    </row>
    <row r="28" customHeight="1" spans="1:6">
      <c r="A28" s="3" t="str">
        <f>基本信息输入表!$K$6&amp;"填表人："&amp;基本信息输入表!$M$97</f>
        <v>被评估单位填表人：阎丽红</v>
      </c>
      <c r="F28" s="3" t="str">
        <f>"评估人员："&amp;基本信息输入表!$Q$97</f>
        <v>评估人员：</v>
      </c>
    </row>
    <row r="29" customHeight="1" spans="1:1">
      <c r="A29" s="3" t="str">
        <f>"填表日期："&amp;YEAR(基本信息输入表!$O$97)&amp;"年"&amp;MONTH(基本信息输入表!$O$97)&amp;"月"&amp;DAY(基本信息输入表!$O$97)&amp;"日"</f>
        <v>填表日期：2020年4月25日</v>
      </c>
    </row>
  </sheetData>
  <mergeCells count="4">
    <mergeCell ref="A2:G2"/>
    <mergeCell ref="A3:G3"/>
    <mergeCell ref="A5:D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9"/>
  <sheetViews>
    <sheetView showGridLines="0" workbookViewId="0">
      <selection activeCell="A4" sqref="$A4:$XFD4"/>
    </sheetView>
  </sheetViews>
  <sheetFormatPr defaultColWidth="9" defaultRowHeight="15.75" customHeight="1"/>
  <cols>
    <col min="1" max="1" width="5.75" style="3" customWidth="1"/>
    <col min="2" max="2" width="22.75" style="3" customWidth="1"/>
    <col min="3" max="4" width="17.5" style="3" customWidth="1"/>
    <col min="5" max="5" width="12.75" style="3" customWidth="1"/>
    <col min="6" max="7" width="15.625" style="3" customWidth="1"/>
    <col min="8" max="8" width="22.25" style="3" customWidth="1"/>
    <col min="9" max="16384" width="9" style="3"/>
  </cols>
  <sheetData>
    <row r="1" customHeight="1" spans="1:1">
      <c r="A1" s="2" t="s">
        <v>409</v>
      </c>
    </row>
    <row r="2" s="20" customFormat="1" ht="30" customHeight="1" spans="1:13">
      <c r="A2" s="4" t="s">
        <v>4782</v>
      </c>
      <c r="B2" s="4"/>
      <c r="C2" s="4"/>
      <c r="D2" s="4"/>
      <c r="E2" s="4"/>
      <c r="F2" s="4"/>
      <c r="G2" s="4"/>
      <c r="H2" s="4"/>
      <c r="J2" s="3"/>
      <c r="K2" s="3"/>
      <c r="L2" s="3"/>
      <c r="M2" s="3"/>
    </row>
    <row r="3" customHeight="1" spans="1:8">
      <c r="A3" s="5" t="str">
        <f>"评估基准日："&amp;TEXT(基本信息输入表!M7,"yyyy年mm月dd日")</f>
        <v>评估基准日：2020年03月31日</v>
      </c>
      <c r="B3" s="5"/>
      <c r="C3" s="5"/>
      <c r="D3" s="5"/>
      <c r="E3" s="5"/>
      <c r="F3" s="5"/>
      <c r="G3" s="5"/>
      <c r="H3" s="5"/>
    </row>
    <row r="4" ht="14.1" customHeight="1" spans="5:8">
      <c r="E4" s="5"/>
      <c r="F4" s="5"/>
      <c r="G4" s="5"/>
      <c r="H4" s="29" t="s">
        <v>4783</v>
      </c>
    </row>
    <row r="5" customHeight="1" spans="1:8">
      <c r="A5" s="6" t="str">
        <f>基本信息输入表!K6&amp;"："&amp;基本信息输入表!M6</f>
        <v>被评估单位：山西华润昌裕煤业有限公司</v>
      </c>
      <c r="B5" s="6"/>
      <c r="C5" s="6"/>
      <c r="D5" s="6"/>
      <c r="H5" s="6" t="s">
        <v>4784</v>
      </c>
    </row>
    <row r="6" s="5" customFormat="1" customHeight="1" spans="1:13">
      <c r="A6" s="8" t="s">
        <v>444</v>
      </c>
      <c r="B6" s="8" t="s">
        <v>4785</v>
      </c>
      <c r="C6" s="8" t="s">
        <v>4786</v>
      </c>
      <c r="D6" s="8" t="s">
        <v>4787</v>
      </c>
      <c r="E6" s="8" t="s">
        <v>774</v>
      </c>
      <c r="F6" s="22" t="s">
        <v>414</v>
      </c>
      <c r="G6" s="8" t="s">
        <v>415</v>
      </c>
      <c r="H6" s="8" t="s">
        <v>4739</v>
      </c>
      <c r="I6" s="23" t="s">
        <v>592</v>
      </c>
      <c r="J6" s="3"/>
      <c r="K6" s="3"/>
      <c r="L6" s="3"/>
      <c r="M6" s="3"/>
    </row>
    <row r="7" spans="1:9">
      <c r="A7" s="12" t="str">
        <f>IF(B7="","",ROW()-6)</f>
        <v/>
      </c>
      <c r="B7" s="13"/>
      <c r="C7" s="13"/>
      <c r="D7" s="33"/>
      <c r="E7" s="14"/>
      <c r="F7" s="15"/>
      <c r="G7" s="15"/>
      <c r="H7" s="13"/>
      <c r="I7" s="5" t="s">
        <v>4788</v>
      </c>
    </row>
    <row r="8" spans="1:9">
      <c r="A8" s="12" t="str">
        <f t="shared" ref="A8:A26" si="0">IF(B8="","",ROW()-6)</f>
        <v/>
      </c>
      <c r="B8" s="13"/>
      <c r="C8" s="13"/>
      <c r="D8" s="33"/>
      <c r="E8" s="14"/>
      <c r="F8" s="15"/>
      <c r="G8" s="15"/>
      <c r="H8" s="13"/>
      <c r="I8" s="5" t="s">
        <v>4789</v>
      </c>
    </row>
    <row r="9" spans="1:9">
      <c r="A9" s="12" t="str">
        <f t="shared" si="0"/>
        <v/>
      </c>
      <c r="B9" s="13"/>
      <c r="C9" s="13"/>
      <c r="D9" s="33"/>
      <c r="E9" s="14"/>
      <c r="F9" s="15"/>
      <c r="G9" s="15"/>
      <c r="H9" s="13"/>
      <c r="I9" s="5" t="s">
        <v>4790</v>
      </c>
    </row>
    <row r="10" spans="1:9">
      <c r="A10" s="12" t="str">
        <f t="shared" si="0"/>
        <v/>
      </c>
      <c r="B10" s="13"/>
      <c r="C10" s="13"/>
      <c r="D10" s="33"/>
      <c r="E10" s="14"/>
      <c r="F10" s="15"/>
      <c r="G10" s="15"/>
      <c r="H10" s="13"/>
      <c r="I10" s="5" t="s">
        <v>4791</v>
      </c>
    </row>
    <row r="11" spans="1:9">
      <c r="A11" s="12" t="str">
        <f t="shared" si="0"/>
        <v/>
      </c>
      <c r="B11" s="13"/>
      <c r="C11" s="13"/>
      <c r="D11" s="33"/>
      <c r="E11" s="14"/>
      <c r="F11" s="15"/>
      <c r="G11" s="15"/>
      <c r="H11" s="13"/>
      <c r="I11" s="5" t="s">
        <v>4792</v>
      </c>
    </row>
    <row r="12" spans="1:9">
      <c r="A12" s="12" t="str">
        <f t="shared" si="0"/>
        <v/>
      </c>
      <c r="B12" s="13"/>
      <c r="C12" s="13"/>
      <c r="D12" s="33"/>
      <c r="E12" s="14"/>
      <c r="F12" s="15"/>
      <c r="G12" s="15"/>
      <c r="H12" s="13"/>
      <c r="I12" s="5" t="s">
        <v>4793</v>
      </c>
    </row>
    <row r="13" spans="1:9">
      <c r="A13" s="12" t="str">
        <f t="shared" si="0"/>
        <v/>
      </c>
      <c r="B13" s="13"/>
      <c r="C13" s="13"/>
      <c r="D13" s="33"/>
      <c r="E13" s="14"/>
      <c r="F13" s="15"/>
      <c r="G13" s="15"/>
      <c r="H13" s="13"/>
      <c r="I13" s="5" t="s">
        <v>4794</v>
      </c>
    </row>
    <row r="14" spans="1:9">
      <c r="A14" s="12" t="str">
        <f t="shared" si="0"/>
        <v/>
      </c>
      <c r="B14" s="13"/>
      <c r="C14" s="13"/>
      <c r="D14" s="33"/>
      <c r="E14" s="14"/>
      <c r="F14" s="15"/>
      <c r="G14" s="15"/>
      <c r="H14" s="13"/>
      <c r="I14" s="5" t="s">
        <v>4795</v>
      </c>
    </row>
    <row r="15" spans="1:9">
      <c r="A15" s="12" t="str">
        <f t="shared" si="0"/>
        <v/>
      </c>
      <c r="B15" s="13"/>
      <c r="C15" s="13"/>
      <c r="D15" s="33"/>
      <c r="E15" s="14"/>
      <c r="F15" s="15"/>
      <c r="G15" s="15"/>
      <c r="H15" s="13"/>
      <c r="I15" s="5" t="s">
        <v>4796</v>
      </c>
    </row>
    <row r="16" spans="1:9">
      <c r="A16" s="12" t="str">
        <f t="shared" si="0"/>
        <v/>
      </c>
      <c r="B16" s="13"/>
      <c r="C16" s="13"/>
      <c r="D16" s="33"/>
      <c r="E16" s="14"/>
      <c r="F16" s="15"/>
      <c r="G16" s="15"/>
      <c r="H16" s="13"/>
      <c r="I16" s="5" t="s">
        <v>4797</v>
      </c>
    </row>
    <row r="17" spans="1:9">
      <c r="A17" s="12" t="str">
        <f t="shared" si="0"/>
        <v/>
      </c>
      <c r="B17" s="13"/>
      <c r="C17" s="13"/>
      <c r="D17" s="33"/>
      <c r="E17" s="14"/>
      <c r="F17" s="15"/>
      <c r="G17" s="15"/>
      <c r="H17" s="13"/>
      <c r="I17" s="5" t="s">
        <v>4798</v>
      </c>
    </row>
    <row r="18" spans="1:9">
      <c r="A18" s="12" t="str">
        <f t="shared" si="0"/>
        <v/>
      </c>
      <c r="B18" s="13"/>
      <c r="C18" s="13"/>
      <c r="D18" s="33"/>
      <c r="E18" s="14"/>
      <c r="F18" s="15"/>
      <c r="G18" s="15"/>
      <c r="H18" s="13"/>
      <c r="I18" s="5" t="s">
        <v>4799</v>
      </c>
    </row>
    <row r="19" spans="1:9">
      <c r="A19" s="12" t="str">
        <f t="shared" si="0"/>
        <v/>
      </c>
      <c r="B19" s="13"/>
      <c r="C19" s="13"/>
      <c r="D19" s="33"/>
      <c r="E19" s="14"/>
      <c r="F19" s="15"/>
      <c r="G19" s="15"/>
      <c r="H19" s="13"/>
      <c r="I19" s="5" t="s">
        <v>4800</v>
      </c>
    </row>
    <row r="20" spans="1:9">
      <c r="A20" s="12" t="str">
        <f t="shared" si="0"/>
        <v/>
      </c>
      <c r="B20" s="13"/>
      <c r="C20" s="13"/>
      <c r="D20" s="33"/>
      <c r="E20" s="14"/>
      <c r="F20" s="15"/>
      <c r="G20" s="15"/>
      <c r="H20" s="13"/>
      <c r="I20" s="5" t="s">
        <v>4801</v>
      </c>
    </row>
    <row r="21" spans="1:9">
      <c r="A21" s="12" t="str">
        <f t="shared" si="0"/>
        <v/>
      </c>
      <c r="B21" s="13"/>
      <c r="C21" s="13"/>
      <c r="D21" s="33"/>
      <c r="E21" s="14"/>
      <c r="F21" s="15"/>
      <c r="G21" s="15"/>
      <c r="H21" s="13"/>
      <c r="I21" s="5" t="s">
        <v>4802</v>
      </c>
    </row>
    <row r="22" spans="1:9">
      <c r="A22" s="12" t="str">
        <f t="shared" si="0"/>
        <v/>
      </c>
      <c r="B22" s="13"/>
      <c r="C22" s="13"/>
      <c r="D22" s="33"/>
      <c r="E22" s="14"/>
      <c r="F22" s="15"/>
      <c r="G22" s="15"/>
      <c r="H22" s="13"/>
      <c r="I22" s="5" t="s">
        <v>4803</v>
      </c>
    </row>
    <row r="23" spans="1:9">
      <c r="A23" s="12" t="str">
        <f t="shared" si="0"/>
        <v/>
      </c>
      <c r="B23" s="13"/>
      <c r="C23" s="13"/>
      <c r="D23" s="33"/>
      <c r="E23" s="14"/>
      <c r="F23" s="15"/>
      <c r="G23" s="15"/>
      <c r="H23" s="13"/>
      <c r="I23" s="5" t="s">
        <v>4804</v>
      </c>
    </row>
    <row r="24" spans="1:9">
      <c r="A24" s="12" t="str">
        <f t="shared" si="0"/>
        <v/>
      </c>
      <c r="B24" s="13"/>
      <c r="C24" s="13"/>
      <c r="D24" s="33"/>
      <c r="E24" s="14"/>
      <c r="F24" s="15"/>
      <c r="G24" s="15"/>
      <c r="H24" s="13"/>
      <c r="I24" s="5" t="s">
        <v>4805</v>
      </c>
    </row>
    <row r="25" spans="1:9">
      <c r="A25" s="12" t="str">
        <f t="shared" si="0"/>
        <v/>
      </c>
      <c r="B25" s="13"/>
      <c r="C25" s="13"/>
      <c r="D25" s="33"/>
      <c r="E25" s="14"/>
      <c r="F25" s="15"/>
      <c r="G25" s="15"/>
      <c r="H25" s="13"/>
      <c r="I25" s="5" t="s">
        <v>4806</v>
      </c>
    </row>
    <row r="26" spans="1:9">
      <c r="A26" s="12" t="str">
        <f t="shared" si="0"/>
        <v/>
      </c>
      <c r="B26" s="13"/>
      <c r="C26" s="13"/>
      <c r="D26" s="33"/>
      <c r="E26" s="14"/>
      <c r="F26" s="15"/>
      <c r="G26" s="15"/>
      <c r="H26" s="13"/>
      <c r="I26" s="5" t="s">
        <v>4807</v>
      </c>
    </row>
    <row r="27" customHeight="1" spans="1:8">
      <c r="A27" s="24" t="s">
        <v>812</v>
      </c>
      <c r="B27" s="25"/>
      <c r="C27" s="28"/>
      <c r="D27" s="28"/>
      <c r="E27" s="28"/>
      <c r="F27" s="32">
        <f>SUM(F7:F26)</f>
        <v>0</v>
      </c>
      <c r="G27" s="32">
        <f>SUM(G7:G26)</f>
        <v>0</v>
      </c>
      <c r="H27" s="28"/>
    </row>
    <row r="28" customHeight="1" spans="1:9">
      <c r="A28" s="3" t="str">
        <f>基本信息输入表!$K$6&amp;"填表人："&amp;基本信息输入表!$M$98</f>
        <v>被评估单位填表人：阎丽红</v>
      </c>
      <c r="F28" s="3" t="str">
        <f>"评估人员："&amp;基本信息输入表!$Q$98</f>
        <v>评估人员：</v>
      </c>
      <c r="I28" s="31" t="s">
        <v>439</v>
      </c>
    </row>
    <row r="29" customHeight="1" spans="1:1">
      <c r="A29" s="3" t="str">
        <f>"填表日期："&amp;YEAR(基本信息输入表!$O$98)&amp;"年"&amp;MONTH(基本信息输入表!$O$98)&amp;"月"&amp;DAY(基本信息输入表!$O$98)&amp;"日"</f>
        <v>填表日期：2020年4月25日</v>
      </c>
    </row>
  </sheetData>
  <mergeCells count="4">
    <mergeCell ref="A2:H2"/>
    <mergeCell ref="A3:H3"/>
    <mergeCell ref="A5:C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9"/>
  <sheetViews>
    <sheetView showGridLines="0" workbookViewId="0">
      <selection activeCell="A4" sqref="$A4:$XFD4"/>
    </sheetView>
  </sheetViews>
  <sheetFormatPr defaultColWidth="9" defaultRowHeight="15.75" customHeight="1" outlineLevelCol="7"/>
  <cols>
    <col min="1" max="1" width="6.5" style="3" customWidth="1"/>
    <col min="2" max="2" width="25.625" style="3" customWidth="1"/>
    <col min="3" max="3" width="12.75" style="3" customWidth="1"/>
    <col min="4" max="4" width="17.125" style="3" customWidth="1"/>
    <col min="5" max="6" width="15.625" style="3" customWidth="1"/>
    <col min="7" max="7" width="16.75" style="3" customWidth="1"/>
    <col min="8" max="16384" width="9" style="3"/>
  </cols>
  <sheetData>
    <row r="1" customHeight="1" spans="1:1">
      <c r="A1" s="2" t="s">
        <v>409</v>
      </c>
    </row>
    <row r="2" s="20" customFormat="1" ht="30" customHeight="1" spans="1:7">
      <c r="A2" s="4" t="s">
        <v>4808</v>
      </c>
      <c r="B2" s="4"/>
      <c r="C2" s="4"/>
      <c r="D2" s="4"/>
      <c r="E2" s="4"/>
      <c r="F2" s="4"/>
      <c r="G2" s="4"/>
    </row>
    <row r="3" customHeight="1" spans="1:7">
      <c r="A3" s="5" t="str">
        <f>"评估基准日："&amp;TEXT(基本信息输入表!M7,"yyyy年mm月dd日")</f>
        <v>评估基准日：2020年03月31日</v>
      </c>
      <c r="B3" s="5"/>
      <c r="C3" s="5"/>
      <c r="D3" s="5"/>
      <c r="E3" s="5"/>
      <c r="F3" s="5"/>
      <c r="G3" s="5"/>
    </row>
    <row r="4" ht="14.1" customHeight="1" spans="1:7">
      <c r="A4" s="5"/>
      <c r="B4" s="5"/>
      <c r="C4" s="5"/>
      <c r="D4" s="5"/>
      <c r="E4" s="5"/>
      <c r="F4" s="5"/>
      <c r="G4" s="29" t="s">
        <v>4809</v>
      </c>
    </row>
    <row r="5" customHeight="1" spans="1:7">
      <c r="A5" s="7" t="str">
        <f>基本信息输入表!K6&amp;"："&amp;基本信息输入表!M6</f>
        <v>被评估单位：山西华润昌裕煤业有限公司</v>
      </c>
      <c r="B5" s="7"/>
      <c r="C5" s="7"/>
      <c r="D5" s="7"/>
      <c r="G5" s="6" t="s">
        <v>4784</v>
      </c>
    </row>
    <row r="6" s="5" customFormat="1" customHeight="1" spans="1:8">
      <c r="A6" s="8" t="s">
        <v>444</v>
      </c>
      <c r="B6" s="8" t="s">
        <v>722</v>
      </c>
      <c r="C6" s="8" t="s">
        <v>774</v>
      </c>
      <c r="D6" s="8" t="s">
        <v>4810</v>
      </c>
      <c r="E6" s="22" t="s">
        <v>414</v>
      </c>
      <c r="F6" s="8" t="s">
        <v>415</v>
      </c>
      <c r="G6" s="8" t="s">
        <v>577</v>
      </c>
      <c r="H6" s="23" t="s">
        <v>592</v>
      </c>
    </row>
    <row r="7" spans="1:8">
      <c r="A7" s="12" t="str">
        <f>IF(B7="","",ROW()-6)</f>
        <v/>
      </c>
      <c r="B7" s="13"/>
      <c r="C7" s="14"/>
      <c r="D7" s="13"/>
      <c r="E7" s="15"/>
      <c r="F7" s="15"/>
      <c r="G7" s="13"/>
      <c r="H7" s="5" t="s">
        <v>4811</v>
      </c>
    </row>
    <row r="8" spans="1:8">
      <c r="A8" s="12" t="str">
        <f t="shared" ref="A8:A26" si="0">IF(B8="","",ROW()-6)</f>
        <v/>
      </c>
      <c r="B8" s="13"/>
      <c r="C8" s="14"/>
      <c r="D8" s="13"/>
      <c r="E8" s="15"/>
      <c r="F8" s="15"/>
      <c r="G8" s="13"/>
      <c r="H8" s="5" t="s">
        <v>4812</v>
      </c>
    </row>
    <row r="9" spans="1:8">
      <c r="A9" s="12" t="str">
        <f t="shared" si="0"/>
        <v/>
      </c>
      <c r="B9" s="13"/>
      <c r="C9" s="14"/>
      <c r="D9" s="13"/>
      <c r="E9" s="15"/>
      <c r="F9" s="15"/>
      <c r="G9" s="13"/>
      <c r="H9" s="5" t="s">
        <v>4813</v>
      </c>
    </row>
    <row r="10" spans="1:8">
      <c r="A10" s="12" t="str">
        <f t="shared" si="0"/>
        <v/>
      </c>
      <c r="B10" s="13"/>
      <c r="C10" s="14"/>
      <c r="D10" s="13"/>
      <c r="E10" s="15"/>
      <c r="F10" s="15"/>
      <c r="G10" s="13"/>
      <c r="H10" s="5" t="s">
        <v>4814</v>
      </c>
    </row>
    <row r="11" spans="1:8">
      <c r="A11" s="12" t="str">
        <f t="shared" si="0"/>
        <v/>
      </c>
      <c r="B11" s="13"/>
      <c r="C11" s="14"/>
      <c r="D11" s="13"/>
      <c r="E11" s="15"/>
      <c r="F11" s="15"/>
      <c r="G11" s="13"/>
      <c r="H11" s="5" t="s">
        <v>4815</v>
      </c>
    </row>
    <row r="12" spans="1:8">
      <c r="A12" s="12" t="str">
        <f t="shared" si="0"/>
        <v/>
      </c>
      <c r="B12" s="13"/>
      <c r="C12" s="14"/>
      <c r="D12" s="13"/>
      <c r="E12" s="15"/>
      <c r="F12" s="15"/>
      <c r="G12" s="13"/>
      <c r="H12" s="5" t="s">
        <v>4816</v>
      </c>
    </row>
    <row r="13" spans="1:8">
      <c r="A13" s="12" t="str">
        <f t="shared" si="0"/>
        <v/>
      </c>
      <c r="B13" s="13"/>
      <c r="C13" s="14"/>
      <c r="D13" s="13"/>
      <c r="E13" s="15"/>
      <c r="F13" s="15"/>
      <c r="G13" s="13"/>
      <c r="H13" s="5" t="s">
        <v>4817</v>
      </c>
    </row>
    <row r="14" spans="1:8">
      <c r="A14" s="12" t="str">
        <f t="shared" si="0"/>
        <v/>
      </c>
      <c r="B14" s="13"/>
      <c r="C14" s="14"/>
      <c r="D14" s="13"/>
      <c r="E14" s="15"/>
      <c r="F14" s="15"/>
      <c r="G14" s="13"/>
      <c r="H14" s="5" t="s">
        <v>4818</v>
      </c>
    </row>
    <row r="15" spans="1:8">
      <c r="A15" s="12" t="str">
        <f t="shared" si="0"/>
        <v/>
      </c>
      <c r="B15" s="13"/>
      <c r="C15" s="14"/>
      <c r="D15" s="13"/>
      <c r="E15" s="15"/>
      <c r="F15" s="15"/>
      <c r="G15" s="13"/>
      <c r="H15" s="5" t="s">
        <v>4819</v>
      </c>
    </row>
    <row r="16" spans="1:8">
      <c r="A16" s="12" t="str">
        <f t="shared" si="0"/>
        <v/>
      </c>
      <c r="B16" s="13"/>
      <c r="C16" s="14"/>
      <c r="D16" s="13"/>
      <c r="E16" s="15"/>
      <c r="F16" s="15"/>
      <c r="G16" s="13"/>
      <c r="H16" s="5" t="s">
        <v>4820</v>
      </c>
    </row>
    <row r="17" spans="1:8">
      <c r="A17" s="12" t="str">
        <f t="shared" si="0"/>
        <v/>
      </c>
      <c r="B17" s="13"/>
      <c r="C17" s="14"/>
      <c r="D17" s="13"/>
      <c r="E17" s="15"/>
      <c r="F17" s="15"/>
      <c r="G17" s="13"/>
      <c r="H17" s="5" t="s">
        <v>4821</v>
      </c>
    </row>
    <row r="18" spans="1:8">
      <c r="A18" s="12" t="str">
        <f t="shared" si="0"/>
        <v/>
      </c>
      <c r="B18" s="13"/>
      <c r="C18" s="14"/>
      <c r="D18" s="13"/>
      <c r="E18" s="15"/>
      <c r="F18" s="15"/>
      <c r="G18" s="13"/>
      <c r="H18" s="5" t="s">
        <v>4822</v>
      </c>
    </row>
    <row r="19" spans="1:8">
      <c r="A19" s="12" t="str">
        <f t="shared" si="0"/>
        <v/>
      </c>
      <c r="B19" s="13"/>
      <c r="C19" s="14"/>
      <c r="D19" s="13"/>
      <c r="E19" s="15"/>
      <c r="F19" s="15"/>
      <c r="G19" s="13"/>
      <c r="H19" s="5" t="s">
        <v>4823</v>
      </c>
    </row>
    <row r="20" spans="1:8">
      <c r="A20" s="12" t="str">
        <f t="shared" si="0"/>
        <v/>
      </c>
      <c r="B20" s="13"/>
      <c r="C20" s="14"/>
      <c r="D20" s="13"/>
      <c r="E20" s="15"/>
      <c r="F20" s="15"/>
      <c r="G20" s="13"/>
      <c r="H20" s="5" t="s">
        <v>4824</v>
      </c>
    </row>
    <row r="21" spans="1:8">
      <c r="A21" s="12" t="str">
        <f t="shared" si="0"/>
        <v/>
      </c>
      <c r="B21" s="13"/>
      <c r="C21" s="14"/>
      <c r="D21" s="13"/>
      <c r="E21" s="15"/>
      <c r="F21" s="15"/>
      <c r="G21" s="13"/>
      <c r="H21" s="5" t="s">
        <v>4825</v>
      </c>
    </row>
    <row r="22" spans="1:8">
      <c r="A22" s="12" t="str">
        <f t="shared" si="0"/>
        <v/>
      </c>
      <c r="B22" s="13"/>
      <c r="C22" s="14"/>
      <c r="D22" s="13"/>
      <c r="E22" s="15"/>
      <c r="F22" s="15"/>
      <c r="G22" s="13"/>
      <c r="H22" s="5" t="s">
        <v>4826</v>
      </c>
    </row>
    <row r="23" spans="1:8">
      <c r="A23" s="12" t="str">
        <f t="shared" si="0"/>
        <v/>
      </c>
      <c r="B23" s="13"/>
      <c r="C23" s="14"/>
      <c r="D23" s="13"/>
      <c r="E23" s="15"/>
      <c r="F23" s="15"/>
      <c r="G23" s="13"/>
      <c r="H23" s="5" t="s">
        <v>4827</v>
      </c>
    </row>
    <row r="24" spans="1:8">
      <c r="A24" s="12" t="str">
        <f t="shared" si="0"/>
        <v/>
      </c>
      <c r="B24" s="13"/>
      <c r="C24" s="14"/>
      <c r="D24" s="13"/>
      <c r="E24" s="15"/>
      <c r="F24" s="15"/>
      <c r="G24" s="13"/>
      <c r="H24" s="5" t="s">
        <v>4828</v>
      </c>
    </row>
    <row r="25" spans="1:8">
      <c r="A25" s="12" t="str">
        <f t="shared" si="0"/>
        <v/>
      </c>
      <c r="B25" s="13"/>
      <c r="C25" s="14"/>
      <c r="D25" s="13"/>
      <c r="E25" s="15"/>
      <c r="F25" s="15"/>
      <c r="G25" s="13"/>
      <c r="H25" s="5" t="s">
        <v>4829</v>
      </c>
    </row>
    <row r="26" spans="1:8">
      <c r="A26" s="12" t="str">
        <f t="shared" si="0"/>
        <v/>
      </c>
      <c r="B26" s="13"/>
      <c r="C26" s="14"/>
      <c r="D26" s="13"/>
      <c r="E26" s="15"/>
      <c r="F26" s="15"/>
      <c r="G26" s="13"/>
      <c r="H26" s="5" t="s">
        <v>4830</v>
      </c>
    </row>
    <row r="27" customHeight="1" spans="1:7">
      <c r="A27" s="24" t="s">
        <v>812</v>
      </c>
      <c r="B27" s="25"/>
      <c r="C27" s="26"/>
      <c r="D27" s="26"/>
      <c r="E27" s="32">
        <f>SUM(E7:E26)</f>
        <v>0</v>
      </c>
      <c r="F27" s="32">
        <f>SUM(F7:F26)</f>
        <v>0</v>
      </c>
      <c r="G27" s="28"/>
    </row>
    <row r="28" customHeight="1" spans="1:8">
      <c r="A28" s="3" t="str">
        <f>基本信息输入表!$K$6&amp;"填表人："&amp;基本信息输入表!$M$99</f>
        <v>被评估单位填表人：阎丽红</v>
      </c>
      <c r="E28" s="3" t="str">
        <f>"评估人员："&amp;基本信息输入表!$Q$99</f>
        <v>评估人员：</v>
      </c>
      <c r="H28" s="31" t="s">
        <v>439</v>
      </c>
    </row>
    <row r="29" customHeight="1" spans="1:1">
      <c r="A29" s="3" t="str">
        <f>"填表日期："&amp;YEAR(基本信息输入表!$O$99)&amp;"年"&amp;MONTH(基本信息输入表!$O$99)&amp;"月"&amp;DAY(基本信息输入表!$O$99)&amp;"日"</f>
        <v>填表日期：2020年4月25日</v>
      </c>
    </row>
  </sheetData>
  <mergeCells count="4">
    <mergeCell ref="A2:G2"/>
    <mergeCell ref="A3:G3"/>
    <mergeCell ref="A5:D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9"/>
  <sheetViews>
    <sheetView showGridLines="0" workbookViewId="0">
      <selection activeCell="A4" sqref="$A4:$XFD4"/>
    </sheetView>
  </sheetViews>
  <sheetFormatPr defaultColWidth="9" defaultRowHeight="15.75" customHeight="1" outlineLevelCol="6"/>
  <cols>
    <col min="1" max="1" width="7" style="3" customWidth="1"/>
    <col min="2" max="2" width="29" style="3" customWidth="1"/>
    <col min="3" max="3" width="12.75" style="3" customWidth="1"/>
    <col min="4" max="5" width="15.625" style="3" customWidth="1"/>
    <col min="6" max="6" width="21" style="3" customWidth="1"/>
    <col min="7" max="16384" width="9" style="3"/>
  </cols>
  <sheetData>
    <row r="1" customHeight="1" spans="1:1">
      <c r="A1" s="2" t="s">
        <v>409</v>
      </c>
    </row>
    <row r="2" s="20" customFormat="1" ht="30" customHeight="1" spans="1:6">
      <c r="A2" s="4" t="s">
        <v>4831</v>
      </c>
      <c r="B2" s="21"/>
      <c r="C2" s="21"/>
      <c r="D2" s="21"/>
      <c r="E2" s="21"/>
      <c r="F2" s="21"/>
    </row>
    <row r="3" customHeight="1" spans="1:6">
      <c r="A3" s="5" t="str">
        <f>"评估基准日："&amp;TEXT(基本信息输入表!M7,"yyyy年mm月dd日")</f>
        <v>评估基准日：2020年03月31日</v>
      </c>
      <c r="B3" s="5"/>
      <c r="C3" s="5"/>
      <c r="D3" s="5"/>
      <c r="E3" s="5"/>
      <c r="F3" s="5"/>
    </row>
    <row r="4" ht="14.1" customHeight="1" spans="1:6">
      <c r="A4" s="5"/>
      <c r="B4" s="5"/>
      <c r="C4" s="5"/>
      <c r="D4" s="5"/>
      <c r="E4" s="5"/>
      <c r="F4" s="29" t="s">
        <v>4832</v>
      </c>
    </row>
    <row r="5" customHeight="1" spans="1:6">
      <c r="A5" s="7" t="str">
        <f>基本信息输入表!K6&amp;"："&amp;基本信息输入表!M6</f>
        <v>被评估单位：山西华润昌裕煤业有限公司</v>
      </c>
      <c r="B5" s="7"/>
      <c r="C5" s="7"/>
      <c r="F5" s="6" t="s">
        <v>4784</v>
      </c>
    </row>
    <row r="6" s="5" customFormat="1" customHeight="1" spans="1:7">
      <c r="A6" s="8" t="s">
        <v>444</v>
      </c>
      <c r="B6" s="8" t="s">
        <v>4833</v>
      </c>
      <c r="C6" s="8" t="s">
        <v>774</v>
      </c>
      <c r="D6" s="22" t="s">
        <v>414</v>
      </c>
      <c r="E6" s="8" t="s">
        <v>415</v>
      </c>
      <c r="F6" s="8" t="s">
        <v>577</v>
      </c>
      <c r="G6" s="23" t="s">
        <v>592</v>
      </c>
    </row>
    <row r="7" spans="1:7">
      <c r="A7" s="12" t="str">
        <f>IF(B7="","",ROW()-6)</f>
        <v/>
      </c>
      <c r="B7" s="13"/>
      <c r="C7" s="14"/>
      <c r="D7" s="15"/>
      <c r="E7" s="15"/>
      <c r="F7" s="13"/>
      <c r="G7" s="5" t="s">
        <v>4834</v>
      </c>
    </row>
    <row r="8" spans="1:7">
      <c r="A8" s="12" t="str">
        <f t="shared" ref="A8:A26" si="0">IF(B8="","",ROW()-6)</f>
        <v/>
      </c>
      <c r="B8" s="13"/>
      <c r="C8" s="14"/>
      <c r="D8" s="15"/>
      <c r="E8" s="15"/>
      <c r="F8" s="13"/>
      <c r="G8" s="5" t="s">
        <v>4835</v>
      </c>
    </row>
    <row r="9" spans="1:7">
      <c r="A9" s="12" t="str">
        <f t="shared" si="0"/>
        <v/>
      </c>
      <c r="B9" s="13"/>
      <c r="C9" s="14"/>
      <c r="D9" s="15"/>
      <c r="E9" s="15"/>
      <c r="F9" s="13"/>
      <c r="G9" s="5" t="s">
        <v>4836</v>
      </c>
    </row>
    <row r="10" spans="1:7">
      <c r="A10" s="12" t="str">
        <f t="shared" si="0"/>
        <v/>
      </c>
      <c r="B10" s="13"/>
      <c r="C10" s="14"/>
      <c r="D10" s="15"/>
      <c r="E10" s="15"/>
      <c r="F10" s="13"/>
      <c r="G10" s="5" t="s">
        <v>4837</v>
      </c>
    </row>
    <row r="11" spans="1:7">
      <c r="A11" s="12" t="str">
        <f t="shared" si="0"/>
        <v/>
      </c>
      <c r="B11" s="13"/>
      <c r="C11" s="14"/>
      <c r="D11" s="15"/>
      <c r="E11" s="15"/>
      <c r="F11" s="13"/>
      <c r="G11" s="5" t="s">
        <v>4838</v>
      </c>
    </row>
    <row r="12" spans="1:7">
      <c r="A12" s="12" t="str">
        <f t="shared" si="0"/>
        <v/>
      </c>
      <c r="B12" s="13"/>
      <c r="C12" s="14"/>
      <c r="D12" s="15"/>
      <c r="E12" s="15"/>
      <c r="F12" s="13"/>
      <c r="G12" s="5" t="s">
        <v>4839</v>
      </c>
    </row>
    <row r="13" spans="1:7">
      <c r="A13" s="12" t="str">
        <f t="shared" si="0"/>
        <v/>
      </c>
      <c r="B13" s="13"/>
      <c r="C13" s="14"/>
      <c r="D13" s="15"/>
      <c r="E13" s="15"/>
      <c r="F13" s="13"/>
      <c r="G13" s="5" t="s">
        <v>4840</v>
      </c>
    </row>
    <row r="14" spans="1:7">
      <c r="A14" s="12" t="str">
        <f t="shared" si="0"/>
        <v/>
      </c>
      <c r="B14" s="13"/>
      <c r="C14" s="14"/>
      <c r="D14" s="15"/>
      <c r="E14" s="15"/>
      <c r="F14" s="13"/>
      <c r="G14" s="5" t="s">
        <v>4841</v>
      </c>
    </row>
    <row r="15" spans="1:7">
      <c r="A15" s="12" t="str">
        <f t="shared" si="0"/>
        <v/>
      </c>
      <c r="B15" s="13"/>
      <c r="C15" s="14"/>
      <c r="D15" s="15"/>
      <c r="E15" s="15"/>
      <c r="F15" s="13"/>
      <c r="G15" s="5" t="s">
        <v>4842</v>
      </c>
    </row>
    <row r="16" spans="1:7">
      <c r="A16" s="12"/>
      <c r="B16" s="13"/>
      <c r="C16" s="14"/>
      <c r="D16" s="15"/>
      <c r="E16" s="15"/>
      <c r="F16" s="13"/>
      <c r="G16" s="5" t="s">
        <v>4843</v>
      </c>
    </row>
    <row r="17" spans="1:7">
      <c r="A17" s="12" t="str">
        <f t="shared" si="0"/>
        <v/>
      </c>
      <c r="B17" s="13"/>
      <c r="C17" s="14"/>
      <c r="D17" s="15"/>
      <c r="E17" s="15"/>
      <c r="F17" s="13"/>
      <c r="G17" s="5" t="s">
        <v>4844</v>
      </c>
    </row>
    <row r="18" spans="1:7">
      <c r="A18" s="12" t="str">
        <f t="shared" si="0"/>
        <v/>
      </c>
      <c r="B18" s="13"/>
      <c r="C18" s="14"/>
      <c r="D18" s="15"/>
      <c r="E18" s="15"/>
      <c r="F18" s="13"/>
      <c r="G18" s="5" t="s">
        <v>4845</v>
      </c>
    </row>
    <row r="19" spans="1:7">
      <c r="A19" s="12" t="str">
        <f t="shared" si="0"/>
        <v/>
      </c>
      <c r="B19" s="13"/>
      <c r="C19" s="14"/>
      <c r="D19" s="15"/>
      <c r="E19" s="15"/>
      <c r="F19" s="13"/>
      <c r="G19" s="5" t="s">
        <v>4846</v>
      </c>
    </row>
    <row r="20" spans="1:7">
      <c r="A20" s="12" t="str">
        <f t="shared" si="0"/>
        <v/>
      </c>
      <c r="B20" s="13"/>
      <c r="C20" s="14"/>
      <c r="D20" s="15"/>
      <c r="E20" s="15"/>
      <c r="F20" s="13"/>
      <c r="G20" s="5" t="s">
        <v>4847</v>
      </c>
    </row>
    <row r="21" spans="1:7">
      <c r="A21" s="12" t="str">
        <f t="shared" si="0"/>
        <v/>
      </c>
      <c r="B21" s="13"/>
      <c r="C21" s="14"/>
      <c r="D21" s="15"/>
      <c r="E21" s="15"/>
      <c r="F21" s="13"/>
      <c r="G21" s="5" t="s">
        <v>4848</v>
      </c>
    </row>
    <row r="22" spans="1:7">
      <c r="A22" s="12" t="str">
        <f t="shared" si="0"/>
        <v/>
      </c>
      <c r="B22" s="13"/>
      <c r="C22" s="14"/>
      <c r="D22" s="15"/>
      <c r="E22" s="15"/>
      <c r="F22" s="13"/>
      <c r="G22" s="5" t="s">
        <v>4849</v>
      </c>
    </row>
    <row r="23" spans="1:7">
      <c r="A23" s="12" t="str">
        <f t="shared" si="0"/>
        <v/>
      </c>
      <c r="B23" s="13"/>
      <c r="C23" s="14"/>
      <c r="D23" s="15"/>
      <c r="E23" s="15"/>
      <c r="F23" s="13"/>
      <c r="G23" s="5" t="s">
        <v>4850</v>
      </c>
    </row>
    <row r="24" spans="1:7">
      <c r="A24" s="12" t="str">
        <f t="shared" si="0"/>
        <v/>
      </c>
      <c r="B24" s="13"/>
      <c r="C24" s="14"/>
      <c r="D24" s="15"/>
      <c r="E24" s="15"/>
      <c r="F24" s="13"/>
      <c r="G24" s="5" t="s">
        <v>4851</v>
      </c>
    </row>
    <row r="25" spans="1:7">
      <c r="A25" s="12" t="str">
        <f t="shared" si="0"/>
        <v/>
      </c>
      <c r="B25" s="13"/>
      <c r="C25" s="14"/>
      <c r="D25" s="15"/>
      <c r="E25" s="15"/>
      <c r="F25" s="13"/>
      <c r="G25" s="5" t="s">
        <v>4852</v>
      </c>
    </row>
    <row r="26" spans="1:7">
      <c r="A26" s="12" t="str">
        <f t="shared" si="0"/>
        <v/>
      </c>
      <c r="B26" s="13"/>
      <c r="C26" s="14"/>
      <c r="D26" s="15"/>
      <c r="E26" s="15"/>
      <c r="F26" s="13"/>
      <c r="G26" s="5" t="s">
        <v>4853</v>
      </c>
    </row>
    <row r="27" customHeight="1" spans="1:6">
      <c r="A27" s="24" t="s">
        <v>812</v>
      </c>
      <c r="B27" s="25"/>
      <c r="C27" s="26"/>
      <c r="D27" s="30">
        <f>SUM(D7:D26)</f>
        <v>0</v>
      </c>
      <c r="E27" s="30">
        <f>SUM(E7:E26)</f>
        <v>0</v>
      </c>
      <c r="F27" s="28"/>
    </row>
    <row r="28" customHeight="1" spans="1:7">
      <c r="A28" s="3" t="str">
        <f>基本信息输入表!$K$6&amp;"填表人："&amp;基本信息输入表!$M$100</f>
        <v>被评估单位填表人：阎丽红</v>
      </c>
      <c r="D28" s="3" t="str">
        <f>"评估人员："&amp;基本信息输入表!$Q$100</f>
        <v>评估人员：</v>
      </c>
      <c r="G28" s="31" t="s">
        <v>439</v>
      </c>
    </row>
    <row r="29" customHeight="1" spans="1:1">
      <c r="A29" s="3" t="str">
        <f>"填表日期："&amp;YEAR(基本信息输入表!$O$100)&amp;"年"&amp;MONTH(基本信息输入表!$O$100)&amp;"月"&amp;DAY(基本信息输入表!$O$100)&amp;"日"</f>
        <v>填表日期：2020年4月25日</v>
      </c>
    </row>
  </sheetData>
  <mergeCells count="4">
    <mergeCell ref="A2:F2"/>
    <mergeCell ref="A3:F3"/>
    <mergeCell ref="A5:C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9"/>
  <sheetViews>
    <sheetView showGridLines="0" workbookViewId="0">
      <selection activeCell="A4" sqref="$A4:$XFD4"/>
    </sheetView>
  </sheetViews>
  <sheetFormatPr defaultColWidth="9" defaultRowHeight="15.75" customHeight="1" outlineLevelCol="7"/>
  <cols>
    <col min="1" max="1" width="6.125" style="3" customWidth="1"/>
    <col min="2" max="2" width="23" style="3" customWidth="1"/>
    <col min="3" max="3" width="12" style="3" customWidth="1"/>
    <col min="4" max="4" width="17.125" style="3" customWidth="1"/>
    <col min="5" max="6" width="15.625" style="3" customWidth="1"/>
    <col min="7" max="7" width="17.75" style="3" customWidth="1"/>
    <col min="8" max="8" width="9" style="5"/>
    <col min="9" max="16384" width="9" style="3"/>
  </cols>
  <sheetData>
    <row r="1" customHeight="1" spans="1:1">
      <c r="A1" s="2" t="s">
        <v>409</v>
      </c>
    </row>
    <row r="2" s="20" customFormat="1" ht="30" customHeight="1" spans="1:8">
      <c r="A2" s="4" t="s">
        <v>4854</v>
      </c>
      <c r="B2" s="4"/>
      <c r="C2" s="4"/>
      <c r="D2" s="4"/>
      <c r="E2" s="4"/>
      <c r="F2" s="4"/>
      <c r="G2" s="4"/>
      <c r="H2" s="21"/>
    </row>
    <row r="3" customHeight="1" spans="1:7">
      <c r="A3" s="5" t="str">
        <f>"评估基准日："&amp;TEXT(基本信息输入表!M7,"yyyy年mm月dd日")</f>
        <v>评估基准日：2020年03月31日</v>
      </c>
      <c r="B3" s="5"/>
      <c r="C3" s="5"/>
      <c r="D3" s="5"/>
      <c r="E3" s="5"/>
      <c r="F3" s="5"/>
      <c r="G3" s="5"/>
    </row>
    <row r="4" ht="14.1" customHeight="1" spans="1:7">
      <c r="A4" s="5"/>
      <c r="B4" s="5"/>
      <c r="C4" s="5"/>
      <c r="D4" s="5"/>
      <c r="E4" s="5"/>
      <c r="F4" s="5"/>
      <c r="G4" s="6" t="s">
        <v>4855</v>
      </c>
    </row>
    <row r="5" customHeight="1" spans="1:7">
      <c r="A5" s="7" t="str">
        <f>基本信息输入表!K6&amp;"："&amp;基本信息输入表!M6</f>
        <v>被评估单位：山西华润昌裕煤业有限公司</v>
      </c>
      <c r="B5" s="7"/>
      <c r="C5" s="7"/>
      <c r="D5" s="7"/>
      <c r="G5" s="6" t="s">
        <v>4784</v>
      </c>
    </row>
    <row r="6" s="5" customFormat="1" customHeight="1" spans="1:8">
      <c r="A6" s="8" t="s">
        <v>444</v>
      </c>
      <c r="B6" s="8" t="s">
        <v>722</v>
      </c>
      <c r="C6" s="8" t="s">
        <v>774</v>
      </c>
      <c r="D6" s="8" t="s">
        <v>1201</v>
      </c>
      <c r="E6" s="22" t="s">
        <v>414</v>
      </c>
      <c r="F6" s="8" t="s">
        <v>415</v>
      </c>
      <c r="G6" s="8" t="s">
        <v>577</v>
      </c>
      <c r="H6" s="23" t="s">
        <v>592</v>
      </c>
    </row>
    <row r="7" spans="1:8">
      <c r="A7" s="12" t="str">
        <f>IF(B7="","",ROW()-6)</f>
        <v/>
      </c>
      <c r="B7" s="13"/>
      <c r="C7" s="14"/>
      <c r="D7" s="13"/>
      <c r="E7" s="15"/>
      <c r="F7" s="15"/>
      <c r="G7" s="13"/>
      <c r="H7" s="5" t="s">
        <v>4856</v>
      </c>
    </row>
    <row r="8" spans="1:8">
      <c r="A8" s="12" t="str">
        <f t="shared" ref="A8:A26" si="0">IF(B8="","",ROW()-6)</f>
        <v/>
      </c>
      <c r="B8" s="13"/>
      <c r="C8" s="14"/>
      <c r="D8" s="13"/>
      <c r="E8" s="15"/>
      <c r="F8" s="15"/>
      <c r="G8" s="13"/>
      <c r="H8" s="5" t="s">
        <v>4857</v>
      </c>
    </row>
    <row r="9" spans="1:8">
      <c r="A9" s="12" t="str">
        <f t="shared" si="0"/>
        <v/>
      </c>
      <c r="B9" s="13"/>
      <c r="C9" s="14"/>
      <c r="D9" s="13"/>
      <c r="E9" s="15"/>
      <c r="F9" s="15"/>
      <c r="G9" s="13"/>
      <c r="H9" s="5" t="s">
        <v>4858</v>
      </c>
    </row>
    <row r="10" spans="1:8">
      <c r="A10" s="12" t="str">
        <f t="shared" si="0"/>
        <v/>
      </c>
      <c r="B10" s="13"/>
      <c r="C10" s="14"/>
      <c r="D10" s="13"/>
      <c r="E10" s="15"/>
      <c r="F10" s="15"/>
      <c r="G10" s="13"/>
      <c r="H10" s="5" t="s">
        <v>4859</v>
      </c>
    </row>
    <row r="11" spans="1:8">
      <c r="A11" s="12" t="str">
        <f t="shared" si="0"/>
        <v/>
      </c>
      <c r="B11" s="13"/>
      <c r="C11" s="14"/>
      <c r="D11" s="13"/>
      <c r="E11" s="15"/>
      <c r="F11" s="15"/>
      <c r="G11" s="13"/>
      <c r="H11" s="5" t="s">
        <v>4860</v>
      </c>
    </row>
    <row r="12" spans="1:8">
      <c r="A12" s="12" t="str">
        <f t="shared" si="0"/>
        <v/>
      </c>
      <c r="B12" s="13"/>
      <c r="C12" s="14"/>
      <c r="D12" s="13"/>
      <c r="E12" s="15"/>
      <c r="F12" s="15"/>
      <c r="G12" s="13"/>
      <c r="H12" s="5" t="s">
        <v>4861</v>
      </c>
    </row>
    <row r="13" spans="1:8">
      <c r="A13" s="12" t="str">
        <f t="shared" si="0"/>
        <v/>
      </c>
      <c r="B13" s="13"/>
      <c r="C13" s="14"/>
      <c r="D13" s="13"/>
      <c r="E13" s="15"/>
      <c r="F13" s="15"/>
      <c r="G13" s="13"/>
      <c r="H13" s="5" t="s">
        <v>4862</v>
      </c>
    </row>
    <row r="14" spans="1:8">
      <c r="A14" s="12" t="str">
        <f t="shared" si="0"/>
        <v/>
      </c>
      <c r="B14" s="13"/>
      <c r="C14" s="14"/>
      <c r="D14" s="13"/>
      <c r="E14" s="15"/>
      <c r="F14" s="15"/>
      <c r="G14" s="13"/>
      <c r="H14" s="5" t="s">
        <v>4863</v>
      </c>
    </row>
    <row r="15" spans="1:8">
      <c r="A15" s="12" t="str">
        <f t="shared" si="0"/>
        <v/>
      </c>
      <c r="B15" s="13"/>
      <c r="C15" s="14"/>
      <c r="D15" s="13"/>
      <c r="E15" s="15"/>
      <c r="F15" s="15"/>
      <c r="G15" s="13"/>
      <c r="H15" s="5" t="s">
        <v>4864</v>
      </c>
    </row>
    <row r="16" spans="1:8">
      <c r="A16" s="12" t="str">
        <f t="shared" si="0"/>
        <v/>
      </c>
      <c r="B16" s="13"/>
      <c r="C16" s="14"/>
      <c r="D16" s="13"/>
      <c r="E16" s="15"/>
      <c r="F16" s="15"/>
      <c r="G16" s="13"/>
      <c r="H16" s="5" t="s">
        <v>4865</v>
      </c>
    </row>
    <row r="17" spans="1:8">
      <c r="A17" s="12" t="str">
        <f t="shared" si="0"/>
        <v/>
      </c>
      <c r="B17" s="13"/>
      <c r="C17" s="14"/>
      <c r="D17" s="13"/>
      <c r="E17" s="15"/>
      <c r="F17" s="15"/>
      <c r="G17" s="13"/>
      <c r="H17" s="5" t="s">
        <v>4866</v>
      </c>
    </row>
    <row r="18" spans="1:8">
      <c r="A18" s="12" t="str">
        <f t="shared" si="0"/>
        <v/>
      </c>
      <c r="B18" s="13"/>
      <c r="C18" s="14"/>
      <c r="D18" s="13"/>
      <c r="E18" s="15"/>
      <c r="F18" s="15"/>
      <c r="G18" s="13"/>
      <c r="H18" s="5" t="s">
        <v>4867</v>
      </c>
    </row>
    <row r="19" spans="1:8">
      <c r="A19" s="12" t="str">
        <f t="shared" si="0"/>
        <v/>
      </c>
      <c r="B19" s="13"/>
      <c r="C19" s="14"/>
      <c r="D19" s="13"/>
      <c r="E19" s="15"/>
      <c r="F19" s="15"/>
      <c r="G19" s="13"/>
      <c r="H19" s="5" t="s">
        <v>4868</v>
      </c>
    </row>
    <row r="20" spans="1:8">
      <c r="A20" s="12" t="str">
        <f t="shared" si="0"/>
        <v/>
      </c>
      <c r="B20" s="13"/>
      <c r="C20" s="14"/>
      <c r="D20" s="13"/>
      <c r="E20" s="15"/>
      <c r="F20" s="15"/>
      <c r="G20" s="13"/>
      <c r="H20" s="5" t="s">
        <v>4869</v>
      </c>
    </row>
    <row r="21" spans="1:8">
      <c r="A21" s="12" t="str">
        <f t="shared" si="0"/>
        <v/>
      </c>
      <c r="B21" s="13"/>
      <c r="C21" s="14"/>
      <c r="D21" s="13"/>
      <c r="E21" s="15"/>
      <c r="F21" s="15"/>
      <c r="G21" s="13"/>
      <c r="H21" s="5" t="s">
        <v>4870</v>
      </c>
    </row>
    <row r="22" spans="1:8">
      <c r="A22" s="12" t="str">
        <f t="shared" si="0"/>
        <v/>
      </c>
      <c r="B22" s="13"/>
      <c r="C22" s="14"/>
      <c r="D22" s="13"/>
      <c r="E22" s="15"/>
      <c r="F22" s="15"/>
      <c r="G22" s="13"/>
      <c r="H22" s="5" t="s">
        <v>4871</v>
      </c>
    </row>
    <row r="23" spans="1:8">
      <c r="A23" s="12" t="str">
        <f t="shared" si="0"/>
        <v/>
      </c>
      <c r="B23" s="13"/>
      <c r="C23" s="14"/>
      <c r="D23" s="13"/>
      <c r="E23" s="15"/>
      <c r="F23" s="15"/>
      <c r="G23" s="13"/>
      <c r="H23" s="5" t="s">
        <v>4872</v>
      </c>
    </row>
    <row r="24" spans="1:8">
      <c r="A24" s="12" t="str">
        <f t="shared" si="0"/>
        <v/>
      </c>
      <c r="B24" s="13"/>
      <c r="C24" s="14"/>
      <c r="D24" s="13"/>
      <c r="E24" s="15"/>
      <c r="F24" s="15"/>
      <c r="G24" s="13"/>
      <c r="H24" s="5" t="s">
        <v>4873</v>
      </c>
    </row>
    <row r="25" spans="1:8">
      <c r="A25" s="12" t="str">
        <f t="shared" si="0"/>
        <v/>
      </c>
      <c r="B25" s="13"/>
      <c r="C25" s="14"/>
      <c r="D25" s="13"/>
      <c r="E25" s="15"/>
      <c r="F25" s="15"/>
      <c r="G25" s="13"/>
      <c r="H25" s="5" t="s">
        <v>4874</v>
      </c>
    </row>
    <row r="26" spans="1:8">
      <c r="A26" s="12" t="str">
        <f t="shared" si="0"/>
        <v/>
      </c>
      <c r="B26" s="13"/>
      <c r="C26" s="14"/>
      <c r="D26" s="13"/>
      <c r="E26" s="15"/>
      <c r="F26" s="15"/>
      <c r="G26" s="13"/>
      <c r="H26" s="5" t="s">
        <v>4875</v>
      </c>
    </row>
    <row r="27" customHeight="1" spans="1:7">
      <c r="A27" s="24" t="s">
        <v>812</v>
      </c>
      <c r="B27" s="25"/>
      <c r="C27" s="26"/>
      <c r="D27" s="26"/>
      <c r="E27" s="27">
        <f>SUM(E7:E26)</f>
        <v>0</v>
      </c>
      <c r="F27" s="27">
        <f>SUM(F7:F26)</f>
        <v>0</v>
      </c>
      <c r="G27" s="28"/>
    </row>
    <row r="28" customHeight="1" spans="1:8">
      <c r="A28" s="3" t="str">
        <f>基本信息输入表!$K$6&amp;"填表人："&amp;基本信息输入表!$M$101</f>
        <v>被评估单位填表人：阎丽红</v>
      </c>
      <c r="E28" s="3" t="str">
        <f>"评估人员："&amp;基本信息输入表!$Q$101</f>
        <v>评估人员：</v>
      </c>
      <c r="H28" s="23" t="s">
        <v>439</v>
      </c>
    </row>
    <row r="29" customHeight="1" spans="1:1">
      <c r="A29" s="3" t="str">
        <f>"填表日期："&amp;YEAR(基本信息输入表!$O$101)&amp;"年"&amp;MONTH(基本信息输入表!$O$101)&amp;"月"&amp;DAY(基本信息输入表!$O$101)&amp;"日"</f>
        <v>填表日期：2020年4月25日</v>
      </c>
    </row>
  </sheetData>
  <mergeCells count="4">
    <mergeCell ref="A2:G2"/>
    <mergeCell ref="A3:G3"/>
    <mergeCell ref="A5:D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Header>&amp;L&amp;"Arial Narrow,常规"&amp;10北京中企华资产评估有限责任公司&amp;R&amp;"Arial Narrow,常规"&amp;10质控部XXX项目</oddHeader>
    <oddFooter>&amp;C&amp;"Arial Narrow,常规"&amp;10第&amp;P页，共&amp;N页&amp;R&amp;"宋体,常规"&amp;10&amp;P/&amp;N</oddFooter>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8"/>
  <sheetViews>
    <sheetView workbookViewId="0">
      <selection activeCell="A4" sqref="$A4:$XFD4"/>
    </sheetView>
  </sheetViews>
  <sheetFormatPr defaultColWidth="9" defaultRowHeight="15.75"/>
  <cols>
    <col min="1" max="1" width="4.25" customWidth="1"/>
    <col min="12" max="12" width="13.25" customWidth="1"/>
    <col min="13" max="13" width="7.125" customWidth="1"/>
    <col min="14" max="14" width="13.25" customWidth="1"/>
    <col min="17" max="17" width="13.375" customWidth="1"/>
  </cols>
  <sheetData>
    <row r="1" spans="1:7">
      <c r="A1" s="2" t="s">
        <v>409</v>
      </c>
      <c r="B1" s="3"/>
      <c r="C1" s="3"/>
      <c r="D1" s="3"/>
      <c r="E1" s="3"/>
      <c r="F1" s="3"/>
      <c r="G1" s="3"/>
    </row>
    <row r="2" ht="22.5" spans="1:7">
      <c r="A2" s="4" t="s">
        <v>4876</v>
      </c>
      <c r="B2" s="4"/>
      <c r="C2" s="4"/>
      <c r="D2" s="4"/>
      <c r="E2" s="4"/>
      <c r="F2" s="4"/>
      <c r="G2" s="4"/>
    </row>
    <row r="3" spans="1:7">
      <c r="A3" s="5" t="str">
        <f>"评估基准日："&amp;TEXT(基本信息输入表!M7,"yyyy年mm月dd日")</f>
        <v>评估基准日：2020年03月31日</v>
      </c>
      <c r="B3" s="5"/>
      <c r="C3" s="5"/>
      <c r="D3" s="5"/>
      <c r="E3" s="5"/>
      <c r="F3" s="5"/>
      <c r="G3" s="5"/>
    </row>
    <row r="4" spans="1:7">
      <c r="A4" s="5"/>
      <c r="B4" s="5"/>
      <c r="C4" s="5"/>
      <c r="D4" s="5"/>
      <c r="E4" s="5"/>
      <c r="F4" s="5"/>
      <c r="G4" s="5"/>
    </row>
    <row r="5" spans="1:7">
      <c r="A5" s="5"/>
      <c r="B5" s="5"/>
      <c r="C5" s="5"/>
      <c r="D5" s="5"/>
      <c r="E5" s="5"/>
      <c r="F5" s="5"/>
      <c r="G5" s="6"/>
    </row>
    <row r="6" spans="1:7">
      <c r="A6" s="7" t="str">
        <f>基本信息输入表!K6&amp;"："&amp;基本信息输入表!M6</f>
        <v>被评估单位：山西华润昌裕煤业有限公司</v>
      </c>
      <c r="B6" s="7"/>
      <c r="C6" s="7"/>
      <c r="D6" s="7"/>
      <c r="E6" s="3"/>
      <c r="F6" s="3"/>
      <c r="G6" s="6"/>
    </row>
    <row r="7" s="1" customFormat="1" ht="29.25" customHeight="1" spans="1:17">
      <c r="A7" s="8" t="s">
        <v>444</v>
      </c>
      <c r="B7" s="9" t="s">
        <v>4877</v>
      </c>
      <c r="C7" s="9" t="s">
        <v>4878</v>
      </c>
      <c r="D7" s="9" t="s">
        <v>4879</v>
      </c>
      <c r="E7" s="9" t="s">
        <v>4880</v>
      </c>
      <c r="F7" s="9" t="s">
        <v>4881</v>
      </c>
      <c r="G7" s="10" t="s">
        <v>4882</v>
      </c>
      <c r="H7" s="11" t="s">
        <v>4883</v>
      </c>
      <c r="I7" s="11" t="s">
        <v>4884</v>
      </c>
      <c r="J7" s="11" t="s">
        <v>4885</v>
      </c>
      <c r="K7" s="11" t="s">
        <v>4886</v>
      </c>
      <c r="L7" s="11" t="s">
        <v>4887</v>
      </c>
      <c r="M7" s="11" t="s">
        <v>4888</v>
      </c>
      <c r="N7" s="11" t="s">
        <v>4889</v>
      </c>
      <c r="O7" s="11" t="s">
        <v>4890</v>
      </c>
      <c r="P7" s="11" t="s">
        <v>4891</v>
      </c>
      <c r="Q7" s="11" t="s">
        <v>2946</v>
      </c>
    </row>
    <row r="8" spans="1:17">
      <c r="A8" s="12" t="str">
        <f>IF(B8="","",ROW()-6)</f>
        <v/>
      </c>
      <c r="B8" s="13"/>
      <c r="C8" s="14"/>
      <c r="D8" s="13"/>
      <c r="E8" s="15"/>
      <c r="F8" s="15"/>
      <c r="G8" s="13"/>
      <c r="H8" s="16"/>
      <c r="I8" s="16"/>
      <c r="J8" s="16"/>
      <c r="K8" s="16"/>
      <c r="L8" s="17">
        <f>'4-6-1房屋建筑物'!X7</f>
        <v>8300</v>
      </c>
      <c r="M8" s="17">
        <f>'4-6-1房屋建筑物'!Y7</f>
        <v>30</v>
      </c>
      <c r="N8" s="17">
        <f>'4-6-1房屋建筑物'!Z7</f>
        <v>2490</v>
      </c>
      <c r="O8" s="16"/>
      <c r="P8" s="16"/>
      <c r="Q8" s="18" t="s">
        <v>4892</v>
      </c>
    </row>
    <row r="9" spans="1:17">
      <c r="A9" s="12" t="str">
        <f t="shared" ref="A9:A27" si="0">IF(B9="","",ROW()-6)</f>
        <v/>
      </c>
      <c r="B9" s="13"/>
      <c r="C9" s="14"/>
      <c r="D9" s="13"/>
      <c r="E9" s="15"/>
      <c r="F9" s="15"/>
      <c r="G9" s="13"/>
      <c r="H9" s="16"/>
      <c r="I9" s="16"/>
      <c r="J9" s="16"/>
      <c r="K9" s="16"/>
      <c r="L9" s="17">
        <f>'4-6-5机器设备'!T7</f>
        <v>970</v>
      </c>
      <c r="M9" s="17" t="str">
        <f>'4-6-5机器设备'!U7</f>
        <v/>
      </c>
      <c r="N9" s="17">
        <f>'4-6-5机器设备'!V7</f>
        <v>970</v>
      </c>
      <c r="O9" s="16"/>
      <c r="P9" s="16"/>
      <c r="Q9" s="18" t="s">
        <v>4893</v>
      </c>
    </row>
    <row r="10" spans="1:17">
      <c r="A10" s="12" t="str">
        <f t="shared" si="0"/>
        <v/>
      </c>
      <c r="B10" s="13"/>
      <c r="C10" s="14"/>
      <c r="D10" s="13"/>
      <c r="E10" s="15"/>
      <c r="F10" s="15"/>
      <c r="G10" s="13"/>
      <c r="H10" s="16"/>
      <c r="I10" s="16"/>
      <c r="J10" s="16"/>
      <c r="K10" s="16"/>
      <c r="L10" s="17" t="e">
        <f>'4-6-7电子设备'!#REF!</f>
        <v>#REF!</v>
      </c>
      <c r="M10" s="17" t="e">
        <f>'4-6-7电子设备'!#REF!</f>
        <v>#REF!</v>
      </c>
      <c r="N10" s="17" t="e">
        <f>'4-6-7电子设备'!#REF!</f>
        <v>#REF!</v>
      </c>
      <c r="O10" s="16"/>
      <c r="P10" s="16"/>
      <c r="Q10" s="18" t="s">
        <v>4894</v>
      </c>
    </row>
    <row r="11" spans="1:17">
      <c r="A11" s="12" t="str">
        <f t="shared" si="0"/>
        <v/>
      </c>
      <c r="B11" s="13"/>
      <c r="C11" s="14"/>
      <c r="D11" s="13"/>
      <c r="E11" s="15"/>
      <c r="F11" s="15"/>
      <c r="G11" s="13"/>
      <c r="H11" s="16"/>
      <c r="I11" s="16"/>
      <c r="J11" s="16"/>
      <c r="K11" s="16"/>
      <c r="L11" s="17">
        <f>'4-6-6车辆'!S7</f>
        <v>1000</v>
      </c>
      <c r="M11" s="17" t="str">
        <f>'4-6-6车辆'!T7</f>
        <v/>
      </c>
      <c r="N11" s="17">
        <f>'4-6-6车辆'!U7</f>
        <v>1000</v>
      </c>
      <c r="O11" s="16"/>
      <c r="P11" s="16"/>
      <c r="Q11" s="18" t="s">
        <v>4895</v>
      </c>
    </row>
    <row r="12" spans="1:17">
      <c r="A12" s="12" t="str">
        <f t="shared" si="0"/>
        <v/>
      </c>
      <c r="B12" s="13"/>
      <c r="C12" s="14"/>
      <c r="D12" s="13"/>
      <c r="E12" s="15"/>
      <c r="F12" s="15"/>
      <c r="G12" s="13"/>
      <c r="H12" s="16"/>
      <c r="I12" s="16"/>
      <c r="J12" s="16"/>
      <c r="K12" s="16"/>
      <c r="L12" s="16"/>
      <c r="M12" s="16"/>
      <c r="N12" s="16"/>
      <c r="O12" s="16"/>
      <c r="P12" s="16"/>
      <c r="Q12" s="16"/>
    </row>
    <row r="13" spans="1:17">
      <c r="A13" s="12" t="str">
        <f t="shared" si="0"/>
        <v/>
      </c>
      <c r="B13" s="13"/>
      <c r="C13" s="14"/>
      <c r="D13" s="13"/>
      <c r="E13" s="15"/>
      <c r="F13" s="15"/>
      <c r="G13" s="13"/>
      <c r="H13" s="16"/>
      <c r="I13" s="16"/>
      <c r="J13" s="16"/>
      <c r="K13" s="16"/>
      <c r="L13" s="16"/>
      <c r="M13" s="16"/>
      <c r="N13" s="16"/>
      <c r="O13" s="16"/>
      <c r="P13" s="16"/>
      <c r="Q13" s="16"/>
    </row>
    <row r="14" spans="1:17">
      <c r="A14" s="12" t="str">
        <f t="shared" si="0"/>
        <v/>
      </c>
      <c r="B14" s="13"/>
      <c r="C14" s="14"/>
      <c r="D14" s="13"/>
      <c r="E14" s="15"/>
      <c r="F14" s="15"/>
      <c r="G14" s="13"/>
      <c r="H14" s="16"/>
      <c r="I14" s="16"/>
      <c r="J14" s="16"/>
      <c r="K14" s="16"/>
      <c r="L14" s="16"/>
      <c r="M14" s="16"/>
      <c r="N14" s="16"/>
      <c r="O14" s="16"/>
      <c r="P14" s="16"/>
      <c r="Q14" s="16"/>
    </row>
    <row r="15" spans="1:17">
      <c r="A15" s="12" t="str">
        <f t="shared" si="0"/>
        <v/>
      </c>
      <c r="B15" s="13"/>
      <c r="C15" s="14"/>
      <c r="D15" s="13"/>
      <c r="E15" s="15"/>
      <c r="F15" s="15"/>
      <c r="G15" s="13"/>
      <c r="H15" s="16"/>
      <c r="I15" s="16"/>
      <c r="J15" s="16"/>
      <c r="K15" s="16"/>
      <c r="L15" s="16"/>
      <c r="M15" s="16"/>
      <c r="N15" s="16"/>
      <c r="O15" s="16"/>
      <c r="P15" s="16"/>
      <c r="Q15" s="16"/>
    </row>
    <row r="16" spans="1:17">
      <c r="A16" s="12" t="str">
        <f t="shared" si="0"/>
        <v/>
      </c>
      <c r="B16" s="13"/>
      <c r="C16" s="14"/>
      <c r="D16" s="13"/>
      <c r="E16" s="15"/>
      <c r="F16" s="15"/>
      <c r="G16" s="13"/>
      <c r="H16" s="16"/>
      <c r="I16" s="16"/>
      <c r="J16" s="16"/>
      <c r="K16" s="16"/>
      <c r="L16" s="16"/>
      <c r="M16" s="16"/>
      <c r="N16" s="16"/>
      <c r="O16" s="16"/>
      <c r="P16" s="16"/>
      <c r="Q16" s="16"/>
    </row>
    <row r="17" spans="1:17">
      <c r="A17" s="12" t="str">
        <f t="shared" si="0"/>
        <v/>
      </c>
      <c r="B17" s="13"/>
      <c r="C17" s="14"/>
      <c r="D17" s="13"/>
      <c r="E17" s="15"/>
      <c r="F17" s="15"/>
      <c r="G17" s="13"/>
      <c r="H17" s="16"/>
      <c r="I17" s="16"/>
      <c r="J17" s="16"/>
      <c r="K17" s="16"/>
      <c r="L17" s="16"/>
      <c r="M17" s="16"/>
      <c r="N17" s="16"/>
      <c r="O17" s="16"/>
      <c r="P17" s="16"/>
      <c r="Q17" s="16"/>
    </row>
    <row r="18" spans="1:17">
      <c r="A18" s="12" t="str">
        <f t="shared" si="0"/>
        <v/>
      </c>
      <c r="B18" s="13"/>
      <c r="C18" s="14"/>
      <c r="D18" s="13"/>
      <c r="E18" s="15"/>
      <c r="F18" s="15"/>
      <c r="G18" s="13"/>
      <c r="H18" s="16"/>
      <c r="I18" s="16"/>
      <c r="J18" s="16"/>
      <c r="K18" s="16"/>
      <c r="L18" s="16"/>
      <c r="M18" s="16"/>
      <c r="N18" s="16"/>
      <c r="O18" s="16"/>
      <c r="P18" s="16"/>
      <c r="Q18" s="16"/>
    </row>
    <row r="19" spans="1:17">
      <c r="A19" s="12" t="str">
        <f t="shared" si="0"/>
        <v/>
      </c>
      <c r="B19" s="13"/>
      <c r="C19" s="14"/>
      <c r="D19" s="13"/>
      <c r="E19" s="15"/>
      <c r="F19" s="15"/>
      <c r="G19" s="13"/>
      <c r="H19" s="16"/>
      <c r="I19" s="16"/>
      <c r="J19" s="16"/>
      <c r="K19" s="16"/>
      <c r="L19" s="16"/>
      <c r="M19" s="16"/>
      <c r="N19" s="16"/>
      <c r="O19" s="16"/>
      <c r="P19" s="16"/>
      <c r="Q19" s="16"/>
    </row>
    <row r="20" spans="1:17">
      <c r="A20" s="12" t="str">
        <f t="shared" si="0"/>
        <v/>
      </c>
      <c r="B20" s="13"/>
      <c r="C20" s="14"/>
      <c r="D20" s="13"/>
      <c r="E20" s="15"/>
      <c r="F20" s="15"/>
      <c r="G20" s="13"/>
      <c r="H20" s="16"/>
      <c r="I20" s="16"/>
      <c r="J20" s="16"/>
      <c r="K20" s="16"/>
      <c r="L20" s="16"/>
      <c r="M20" s="16"/>
      <c r="N20" s="16"/>
      <c r="O20" s="16"/>
      <c r="P20" s="16"/>
      <c r="Q20" s="16"/>
    </row>
    <row r="21" spans="1:17">
      <c r="A21" s="12" t="str">
        <f t="shared" si="0"/>
        <v/>
      </c>
      <c r="B21" s="13"/>
      <c r="C21" s="14"/>
      <c r="D21" s="13"/>
      <c r="E21" s="15"/>
      <c r="F21" s="15"/>
      <c r="G21" s="13"/>
      <c r="H21" s="16"/>
      <c r="I21" s="16"/>
      <c r="J21" s="16"/>
      <c r="K21" s="16"/>
      <c r="L21" s="16"/>
      <c r="M21" s="16"/>
      <c r="N21" s="16"/>
      <c r="O21" s="16"/>
      <c r="P21" s="16"/>
      <c r="Q21" s="16"/>
    </row>
    <row r="22" spans="1:17">
      <c r="A22" s="12" t="str">
        <f t="shared" si="0"/>
        <v/>
      </c>
      <c r="B22" s="13"/>
      <c r="C22" s="14"/>
      <c r="D22" s="13"/>
      <c r="E22" s="15"/>
      <c r="F22" s="15"/>
      <c r="G22" s="13"/>
      <c r="H22" s="16"/>
      <c r="I22" s="16"/>
      <c r="J22" s="16"/>
      <c r="K22" s="16"/>
      <c r="L22" s="16"/>
      <c r="M22" s="16"/>
      <c r="N22" s="16"/>
      <c r="O22" s="16"/>
      <c r="P22" s="16"/>
      <c r="Q22" s="16"/>
    </row>
    <row r="23" spans="1:17">
      <c r="A23" s="12" t="str">
        <f t="shared" si="0"/>
        <v/>
      </c>
      <c r="B23" s="13"/>
      <c r="C23" s="14"/>
      <c r="D23" s="13"/>
      <c r="E23" s="15"/>
      <c r="F23" s="15"/>
      <c r="G23" s="13"/>
      <c r="H23" s="16"/>
      <c r="I23" s="16"/>
      <c r="J23" s="16"/>
      <c r="K23" s="16"/>
      <c r="L23" s="16"/>
      <c r="M23" s="16"/>
      <c r="N23" s="16"/>
      <c r="O23" s="16"/>
      <c r="P23" s="16"/>
      <c r="Q23" s="16"/>
    </row>
    <row r="24" spans="1:17">
      <c r="A24" s="12" t="str">
        <f t="shared" si="0"/>
        <v/>
      </c>
      <c r="B24" s="13"/>
      <c r="C24" s="14"/>
      <c r="D24" s="13"/>
      <c r="E24" s="15"/>
      <c r="F24" s="15"/>
      <c r="G24" s="13"/>
      <c r="H24" s="16"/>
      <c r="I24" s="16"/>
      <c r="J24" s="16"/>
      <c r="K24" s="16"/>
      <c r="L24" s="16"/>
      <c r="M24" s="16"/>
      <c r="N24" s="16"/>
      <c r="O24" s="16"/>
      <c r="P24" s="16"/>
      <c r="Q24" s="16"/>
    </row>
    <row r="25" spans="1:17">
      <c r="A25" s="12" t="str">
        <f t="shared" si="0"/>
        <v/>
      </c>
      <c r="B25" s="13"/>
      <c r="C25" s="14"/>
      <c r="D25" s="13"/>
      <c r="E25" s="15"/>
      <c r="F25" s="15"/>
      <c r="G25" s="13"/>
      <c r="H25" s="16"/>
      <c r="I25" s="16"/>
      <c r="J25" s="16"/>
      <c r="K25" s="16"/>
      <c r="L25" s="16"/>
      <c r="M25" s="16"/>
      <c r="N25" s="16"/>
      <c r="O25" s="16"/>
      <c r="P25" s="16"/>
      <c r="Q25" s="16"/>
    </row>
    <row r="26" spans="1:17">
      <c r="A26" s="12" t="str">
        <f t="shared" si="0"/>
        <v/>
      </c>
      <c r="B26" s="13"/>
      <c r="C26" s="14"/>
      <c r="D26" s="13"/>
      <c r="E26" s="15"/>
      <c r="F26" s="15"/>
      <c r="G26" s="13"/>
      <c r="H26" s="16"/>
      <c r="I26" s="16"/>
      <c r="J26" s="16"/>
      <c r="K26" s="16"/>
      <c r="L26" s="16"/>
      <c r="M26" s="16"/>
      <c r="N26" s="16"/>
      <c r="O26" s="16"/>
      <c r="P26" s="16"/>
      <c r="Q26" s="16"/>
    </row>
    <row r="27" spans="1:17">
      <c r="A27" s="12" t="str">
        <f t="shared" si="0"/>
        <v/>
      </c>
      <c r="B27" s="13"/>
      <c r="C27" s="14"/>
      <c r="D27" s="13"/>
      <c r="E27" s="15"/>
      <c r="F27" s="15"/>
      <c r="G27" s="13"/>
      <c r="H27" s="16"/>
      <c r="I27" s="16"/>
      <c r="J27" s="16"/>
      <c r="K27" s="16"/>
      <c r="L27" s="16"/>
      <c r="M27" s="16"/>
      <c r="N27" s="16"/>
      <c r="O27" s="16"/>
      <c r="P27" s="16"/>
      <c r="Q27" s="16"/>
    </row>
    <row r="28" spans="18:18">
      <c r="R28" s="19" t="s">
        <v>438</v>
      </c>
    </row>
  </sheetData>
  <mergeCells count="3">
    <mergeCell ref="A2:G2"/>
    <mergeCell ref="A3:G3"/>
    <mergeCell ref="A6:D6"/>
  </mergeCells>
  <hyperlinks>
    <hyperlink ref="A1" location="索引目录!A1" display="返回索引目录"/>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106</vt:i4>
      </vt:variant>
    </vt:vector>
  </HeadingPairs>
  <TitlesOfParts>
    <vt:vector size="106" baseType="lpstr">
      <vt:lpstr>资产基础法评估明表工作流程图</vt:lpstr>
      <vt:lpstr>索引目录</vt:lpstr>
      <vt:lpstr>基本信息输入表</vt:lpstr>
      <vt:lpstr>企业基本情况表</vt:lpstr>
      <vt:lpstr>填表说明</vt:lpstr>
      <vt:lpstr>资产负债表</vt:lpstr>
      <vt:lpstr>1-汇总表-新会计准则用表</vt:lpstr>
      <vt:lpstr>2-分类汇总-新会计准则用表</vt:lpstr>
      <vt:lpstr>1-汇总表</vt:lpstr>
      <vt:lpstr>2-分类汇总</vt:lpstr>
      <vt:lpstr>3-流动汇总</vt:lpstr>
      <vt:lpstr>表3-1货币汇总表</vt:lpstr>
      <vt:lpstr>3-1-1现金</vt:lpstr>
      <vt:lpstr>3-1-2银行存款</vt:lpstr>
      <vt:lpstr>3-1-3其他货币资金</vt:lpstr>
      <vt:lpstr>3-2交易性金融资产汇总</vt:lpstr>
      <vt:lpstr>3-2-1交易性-股票</vt:lpstr>
      <vt:lpstr>3-2-2交易性-债券</vt:lpstr>
      <vt:lpstr>3-2-3交易性-基金</vt:lpstr>
      <vt:lpstr>3-3应收票据</vt:lpstr>
      <vt:lpstr>3-4应收账款</vt:lpstr>
      <vt:lpstr>3-5预付款项</vt:lpstr>
      <vt:lpstr>3-6应收利息</vt:lpstr>
      <vt:lpstr>3-7应收股利</vt:lpstr>
      <vt:lpstr>3-8其他应收款</vt:lpstr>
      <vt:lpstr>3-9存货汇总</vt:lpstr>
      <vt:lpstr>3-9-1材料采购（在途物资）</vt:lpstr>
      <vt:lpstr>3-9-3在库周转材料</vt:lpstr>
      <vt:lpstr>3-9-4委托加工物资</vt:lpstr>
      <vt:lpstr>3-9-5产成品（库存商品）</vt:lpstr>
      <vt:lpstr>3-9-6在产品（自制半成品）</vt:lpstr>
      <vt:lpstr>3-9-7发出商品</vt:lpstr>
      <vt:lpstr>3-9-8在用周转材料</vt:lpstr>
      <vt:lpstr>3-9-9开发产品</vt:lpstr>
      <vt:lpstr>3-9-10开发成本</vt:lpstr>
      <vt:lpstr>3-9-11消耗性生物资产</vt:lpstr>
      <vt:lpstr>3-9-12工程施工</vt:lpstr>
      <vt:lpstr>3-10一年到期非流动资产</vt:lpstr>
      <vt:lpstr>3-9-2原材料</vt:lpstr>
      <vt:lpstr>3-11其他流动资产</vt:lpstr>
      <vt:lpstr>3-12合同资产</vt:lpstr>
      <vt:lpstr>4-非流动资产汇总</vt:lpstr>
      <vt:lpstr>4-1可供出售金融资产汇总</vt:lpstr>
      <vt:lpstr>4-1-1可出售-股票</vt:lpstr>
      <vt:lpstr>4-1-2可出售-债券</vt:lpstr>
      <vt:lpstr>4-1-3可出售-其他</vt:lpstr>
      <vt:lpstr>4-2持有到期投资</vt:lpstr>
      <vt:lpstr>4-3长期应收</vt:lpstr>
      <vt:lpstr>4-4股权投资</vt:lpstr>
      <vt:lpstr>4-5投资性房地产汇总</vt:lpstr>
      <vt:lpstr>4-5-1投资性房地产（成本计量）</vt:lpstr>
      <vt:lpstr>4-5-2投资性房地产（公允计量）</vt:lpstr>
      <vt:lpstr>4-5-3投资性地产（成本计量）</vt:lpstr>
      <vt:lpstr>4-5-4投资性地产（公允计量）</vt:lpstr>
      <vt:lpstr>4-6固定资产汇总</vt:lpstr>
      <vt:lpstr>4-6-1房屋建筑物</vt:lpstr>
      <vt:lpstr>4-6-2构筑物</vt:lpstr>
      <vt:lpstr>4-6-3管道沟槽</vt:lpstr>
      <vt:lpstr>4-6-4井巷工程</vt:lpstr>
      <vt:lpstr>4-6-5机器设备</vt:lpstr>
      <vt:lpstr>4-6-6车辆</vt:lpstr>
      <vt:lpstr>4-6-7电子设备</vt:lpstr>
      <vt:lpstr>4-6-8土地</vt:lpstr>
      <vt:lpstr>4-6-9船舶</vt:lpstr>
      <vt:lpstr>4-7在建工程汇总</vt:lpstr>
      <vt:lpstr>4-7-1在建（土建）</vt:lpstr>
      <vt:lpstr>4-7-2在建（设备）</vt:lpstr>
      <vt:lpstr>4-7-3在建（待摊投资）</vt:lpstr>
      <vt:lpstr>井巷工程申报表</vt:lpstr>
      <vt:lpstr>4-8工程物资</vt:lpstr>
      <vt:lpstr>4-9固定资产清理</vt:lpstr>
      <vt:lpstr>4-10生产性生物资产</vt:lpstr>
      <vt:lpstr>4-11油气资产</vt:lpstr>
      <vt:lpstr>4-12无形资产汇总</vt:lpstr>
      <vt:lpstr>4-12-1无形-土地</vt:lpstr>
      <vt:lpstr>4-12-2无形-矿业权</vt:lpstr>
      <vt:lpstr>Sheet1</vt:lpstr>
      <vt:lpstr>4-12-3无形-其他</vt:lpstr>
      <vt:lpstr>4-13开发支出</vt:lpstr>
      <vt:lpstr>4-14商誉</vt:lpstr>
      <vt:lpstr>4-15长期待摊费用</vt:lpstr>
      <vt:lpstr>4-16递延所得税资产</vt:lpstr>
      <vt:lpstr>4-17其他非流动资产</vt:lpstr>
      <vt:lpstr>5-流动负债汇总</vt:lpstr>
      <vt:lpstr>5-1短期借款</vt:lpstr>
      <vt:lpstr>5-2交易性金融负债</vt:lpstr>
      <vt:lpstr>5-3应付票据</vt:lpstr>
      <vt:lpstr>5-4应付账款</vt:lpstr>
      <vt:lpstr>5-5预收款项</vt:lpstr>
      <vt:lpstr>5-6职工薪酬</vt:lpstr>
      <vt:lpstr>5-8应付利息</vt:lpstr>
      <vt:lpstr>5-7应交税费</vt:lpstr>
      <vt:lpstr>5-9应付股利（利润）</vt:lpstr>
      <vt:lpstr>5-11一年到期非流动负债</vt:lpstr>
      <vt:lpstr>5-10其他应付款</vt:lpstr>
      <vt:lpstr>5-12其他流动负债</vt:lpstr>
      <vt:lpstr>6-非流动负债汇总 </vt:lpstr>
      <vt:lpstr>5-13合同负债</vt:lpstr>
      <vt:lpstr>6-1长期借款</vt:lpstr>
      <vt:lpstr>6-2应付债券</vt:lpstr>
      <vt:lpstr>6-3长期应付款</vt:lpstr>
      <vt:lpstr>6-4专项应付款</vt:lpstr>
      <vt:lpstr>6-5预计负债</vt:lpstr>
      <vt:lpstr>6-6递延所得税负债</vt:lpstr>
      <vt:lpstr>6-7其他非流动负债</vt:lpstr>
      <vt:lpstr>资产基础法贴数用表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L young</cp:lastModifiedBy>
  <dcterms:created xsi:type="dcterms:W3CDTF">2014-06-26T09:51:00Z</dcterms:created>
  <cp:lastPrinted>2020-07-30T04:29:00Z</cp:lastPrinted>
  <dcterms:modified xsi:type="dcterms:W3CDTF">2020-11-13T01:17:11Z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y fmtid="{D5CDD505-2E9C-101B-9397-08002B2CF9AE}" pid="3" name="IVID2F1E1603">
    <vt:lpwstr/>
  </property>
  <property fmtid="{D5CDD505-2E9C-101B-9397-08002B2CF9AE}" pid="4" name="IVIDC">
    <vt:lpwstr/>
  </property>
  <property fmtid="{D5CDD505-2E9C-101B-9397-08002B2CF9AE}" pid="5" name="IVID362F13E8">
    <vt:lpwstr/>
  </property>
  <property fmtid="{D5CDD505-2E9C-101B-9397-08002B2CF9AE}" pid="6" name="IVID3A3618F1">
    <vt:lpwstr/>
  </property>
  <property fmtid="{D5CDD505-2E9C-101B-9397-08002B2CF9AE}" pid="7" name="IVID15E41318">
    <vt:lpwstr/>
  </property>
  <property fmtid="{D5CDD505-2E9C-101B-9397-08002B2CF9AE}" pid="8" name="IVID181914D9">
    <vt:lpwstr/>
  </property>
  <property fmtid="{D5CDD505-2E9C-101B-9397-08002B2CF9AE}" pid="9" name="IVID155815FB">
    <vt:lpwstr/>
  </property>
  <property fmtid="{D5CDD505-2E9C-101B-9397-08002B2CF9AE}" pid="10" name="IVIDD091BF0">
    <vt:lpwstr/>
  </property>
  <property fmtid="{D5CDD505-2E9C-101B-9397-08002B2CF9AE}" pid="11" name="IVID344CCFFC">
    <vt:lpwstr/>
  </property>
  <property fmtid="{D5CDD505-2E9C-101B-9397-08002B2CF9AE}" pid="12" name="IVID1A7D12ED">
    <vt:lpwstr/>
  </property>
  <property fmtid="{D5CDD505-2E9C-101B-9397-08002B2CF9AE}" pid="13" name="IVID1B2115FE">
    <vt:lpwstr/>
  </property>
  <property fmtid="{D5CDD505-2E9C-101B-9397-08002B2CF9AE}" pid="14" name="IVID35431BD0">
    <vt:lpwstr/>
  </property>
  <property fmtid="{D5CDD505-2E9C-101B-9397-08002B2CF9AE}" pid="15" name="IVID4637A884">
    <vt:lpwstr/>
  </property>
  <property fmtid="{D5CDD505-2E9C-101B-9397-08002B2CF9AE}" pid="16" name="IVID127C14F5">
    <vt:lpwstr/>
  </property>
  <property fmtid="{D5CDD505-2E9C-101B-9397-08002B2CF9AE}" pid="17" name="IVID1834F0DD">
    <vt:lpwstr/>
  </property>
  <property fmtid="{D5CDD505-2E9C-101B-9397-08002B2CF9AE}" pid="18" name="IVID312119E0">
    <vt:lpwstr/>
  </property>
  <property fmtid="{D5CDD505-2E9C-101B-9397-08002B2CF9AE}" pid="19" name="IVID1C5812DA">
    <vt:lpwstr/>
  </property>
  <property fmtid="{D5CDD505-2E9C-101B-9397-08002B2CF9AE}" pid="20" name="IVID173907ED">
    <vt:lpwstr/>
  </property>
  <property fmtid="{D5CDD505-2E9C-101B-9397-08002B2CF9AE}" pid="21" name="IVID1D3F17E2">
    <vt:lpwstr/>
  </property>
  <property fmtid="{D5CDD505-2E9C-101B-9397-08002B2CF9AE}" pid="22" name="IVID13451200">
    <vt:lpwstr/>
  </property>
  <property fmtid="{D5CDD505-2E9C-101B-9397-08002B2CF9AE}" pid="23" name="IVID475611CF">
    <vt:lpwstr/>
  </property>
  <property fmtid="{D5CDD505-2E9C-101B-9397-08002B2CF9AE}" pid="24" name="IVID302D13DA">
    <vt:lpwstr/>
  </property>
  <property fmtid="{D5CDD505-2E9C-101B-9397-08002B2CF9AE}" pid="25" name="IVIDD5915D9">
    <vt:lpwstr/>
  </property>
  <property fmtid="{D5CDD505-2E9C-101B-9397-08002B2CF9AE}" pid="26" name="IVID17F6384A">
    <vt:lpwstr/>
  </property>
  <property fmtid="{D5CDD505-2E9C-101B-9397-08002B2CF9AE}" pid="27" name="IVID3B5A10EA">
    <vt:lpwstr/>
  </property>
  <property fmtid="{D5CDD505-2E9C-101B-9397-08002B2CF9AE}" pid="28" name="IVID3D0F16E3">
    <vt:lpwstr/>
  </property>
  <property fmtid="{D5CDD505-2E9C-101B-9397-08002B2CF9AE}" pid="29" name="IVID30260FFC">
    <vt:lpwstr/>
  </property>
  <property fmtid="{D5CDD505-2E9C-101B-9397-08002B2CF9AE}" pid="30" name="IVID2F301BED">
    <vt:lpwstr/>
  </property>
  <property fmtid="{D5CDD505-2E9C-101B-9397-08002B2CF9AE}" pid="31" name="IVID2F1117F5">
    <vt:lpwstr/>
  </property>
  <property fmtid="{D5CDD505-2E9C-101B-9397-08002B2CF9AE}" pid="32" name="IVID121617DE">
    <vt:lpwstr/>
  </property>
  <property fmtid="{D5CDD505-2E9C-101B-9397-08002B2CF9AE}" pid="33" name="IVID13691AF2">
    <vt:lpwstr/>
  </property>
  <property fmtid="{D5CDD505-2E9C-101B-9397-08002B2CF9AE}" pid="34" name="IVID1A3B0AF0">
    <vt:lpwstr/>
  </property>
  <property fmtid="{D5CDD505-2E9C-101B-9397-08002B2CF9AE}" pid="35" name="IVID373F12DB">
    <vt:lpwstr/>
  </property>
  <property fmtid="{D5CDD505-2E9C-101B-9397-08002B2CF9AE}" pid="36" name="IVID274B1CF5">
    <vt:lpwstr/>
  </property>
  <property fmtid="{D5CDD505-2E9C-101B-9397-08002B2CF9AE}" pid="37" name="IVID2B4E17FA">
    <vt:lpwstr/>
  </property>
  <property fmtid="{D5CDD505-2E9C-101B-9397-08002B2CF9AE}" pid="38" name="IVID253D11EF">
    <vt:lpwstr/>
  </property>
  <property fmtid="{D5CDD505-2E9C-101B-9397-08002B2CF9AE}" pid="39" name="IVID102124BA">
    <vt:lpwstr/>
  </property>
  <property fmtid="{D5CDD505-2E9C-101B-9397-08002B2CF9AE}" pid="40" name="IVID3D1509D0">
    <vt:lpwstr/>
  </property>
  <property fmtid="{D5CDD505-2E9C-101B-9397-08002B2CF9AE}" pid="41" name="IVID35641901">
    <vt:lpwstr/>
  </property>
  <property fmtid="{D5CDD505-2E9C-101B-9397-08002B2CF9AE}" pid="42" name="IVID45E1ED9">
    <vt:lpwstr/>
  </property>
  <property fmtid="{D5CDD505-2E9C-101B-9397-08002B2CF9AE}" pid="43" name="IVID324113D1">
    <vt:lpwstr/>
  </property>
  <property fmtid="{D5CDD505-2E9C-101B-9397-08002B2CF9AE}" pid="44" name="IVID1A2D1903">
    <vt:lpwstr/>
  </property>
  <property fmtid="{D5CDD505-2E9C-101B-9397-08002B2CF9AE}" pid="45" name="IVID222F6E42">
    <vt:lpwstr/>
  </property>
  <property fmtid="{D5CDD505-2E9C-101B-9397-08002B2CF9AE}" pid="46" name="IVID137012E9">
    <vt:lpwstr/>
  </property>
  <property fmtid="{D5CDD505-2E9C-101B-9397-08002B2CF9AE}" pid="47" name="IVID3D4D17F3">
    <vt:lpwstr/>
  </property>
  <property fmtid="{D5CDD505-2E9C-101B-9397-08002B2CF9AE}" pid="48" name="IVID2F2214CF">
    <vt:lpwstr/>
  </property>
  <property fmtid="{D5CDD505-2E9C-101B-9397-08002B2CF9AE}" pid="49" name="IVID212812E2">
    <vt:lpwstr/>
  </property>
  <property fmtid="{D5CDD505-2E9C-101B-9397-08002B2CF9AE}" pid="50" name="IVID174513DF">
    <vt:lpwstr/>
  </property>
  <property fmtid="{D5CDD505-2E9C-101B-9397-08002B2CF9AE}" pid="51" name="IVID14481408">
    <vt:lpwstr/>
  </property>
  <property fmtid="{D5CDD505-2E9C-101B-9397-08002B2CF9AE}" pid="52" name="IVID2E670A05">
    <vt:lpwstr/>
  </property>
  <property fmtid="{D5CDD505-2E9C-101B-9397-08002B2CF9AE}" pid="53" name="IVID2A161305">
    <vt:lpwstr/>
  </property>
  <property fmtid="{D5CDD505-2E9C-101B-9397-08002B2CF9AE}" pid="54" name="IVID173E1206">
    <vt:lpwstr/>
  </property>
  <property fmtid="{D5CDD505-2E9C-101B-9397-08002B2CF9AE}" pid="55" name="IVID232310EC">
    <vt:lpwstr/>
  </property>
  <property fmtid="{D5CDD505-2E9C-101B-9397-08002B2CF9AE}" pid="56" name="IVID133D1AE5">
    <vt:lpwstr/>
  </property>
  <property fmtid="{D5CDD505-2E9C-101B-9397-08002B2CF9AE}" pid="57" name="IVIDF6113D9">
    <vt:lpwstr/>
  </property>
  <property fmtid="{D5CDD505-2E9C-101B-9397-08002B2CF9AE}" pid="58" name="IVID362E14DB">
    <vt:lpwstr/>
  </property>
  <property fmtid="{D5CDD505-2E9C-101B-9397-08002B2CF9AE}" pid="59" name="IVID1F6511DB">
    <vt:lpwstr/>
  </property>
  <property fmtid="{D5CDD505-2E9C-101B-9397-08002B2CF9AE}" pid="60" name="IVID3F1D10E8">
    <vt:lpwstr/>
  </property>
  <property fmtid="{D5CDD505-2E9C-101B-9397-08002B2CF9AE}" pid="61" name="IVID144313EE">
    <vt:lpwstr/>
  </property>
  <property fmtid="{D5CDD505-2E9C-101B-9397-08002B2CF9AE}" pid="62" name="IVID272C0FEF">
    <vt:lpwstr/>
  </property>
  <property fmtid="{D5CDD505-2E9C-101B-9397-08002B2CF9AE}" pid="63" name="IVID240A1504">
    <vt:lpwstr/>
  </property>
  <property fmtid="{D5CDD505-2E9C-101B-9397-08002B2CF9AE}" pid="64" name="IVID2E511106">
    <vt:lpwstr/>
  </property>
  <property fmtid="{D5CDD505-2E9C-101B-9397-08002B2CF9AE}" pid="65" name="IVID2A6D14EB">
    <vt:lpwstr/>
  </property>
  <property fmtid="{D5CDD505-2E9C-101B-9397-08002B2CF9AE}" pid="66" name="IVID386F14FA">
    <vt:lpwstr/>
  </property>
  <property fmtid="{D5CDD505-2E9C-101B-9397-08002B2CF9AE}" pid="67" name="IVIDA1B07F3">
    <vt:lpwstr/>
  </property>
  <property fmtid="{D5CDD505-2E9C-101B-9397-08002B2CF9AE}" pid="68" name="IVID2A6715D8">
    <vt:lpwstr/>
  </property>
  <property fmtid="{D5CDD505-2E9C-101B-9397-08002B2CF9AE}" pid="69" name="IVID222D19FF">
    <vt:lpwstr/>
  </property>
  <property fmtid="{D5CDD505-2E9C-101B-9397-08002B2CF9AE}" pid="70" name="IVID2D4D15EB">
    <vt:lpwstr/>
  </property>
  <property fmtid="{D5CDD505-2E9C-101B-9397-08002B2CF9AE}" pid="71" name="IVID1A3517F4">
    <vt:lpwstr/>
  </property>
  <property fmtid="{D5CDD505-2E9C-101B-9397-08002B2CF9AE}" pid="72" name="IVID2B0E1302">
    <vt:lpwstr/>
  </property>
  <property fmtid="{D5CDD505-2E9C-101B-9397-08002B2CF9AE}" pid="73" name="IVID332E19D7">
    <vt:lpwstr/>
  </property>
  <property fmtid="{D5CDD505-2E9C-101B-9397-08002B2CF9AE}" pid="74" name="IVID22261800">
    <vt:lpwstr/>
  </property>
  <property fmtid="{D5CDD505-2E9C-101B-9397-08002B2CF9AE}" pid="75" name="IVID325116DE">
    <vt:lpwstr/>
  </property>
  <property fmtid="{D5CDD505-2E9C-101B-9397-08002B2CF9AE}" pid="76" name="IVID81113D2">
    <vt:lpwstr/>
  </property>
  <property fmtid="{D5CDD505-2E9C-101B-9397-08002B2CF9AE}" pid="77" name="IVID1D231201">
    <vt:lpwstr/>
  </property>
  <property fmtid="{D5CDD505-2E9C-101B-9397-08002B2CF9AE}" pid="78" name="IVID366A14F0">
    <vt:lpwstr/>
  </property>
  <property fmtid="{D5CDD505-2E9C-101B-9397-08002B2CF9AE}" pid="79" name="IVID316311F9">
    <vt:lpwstr/>
  </property>
  <property fmtid="{D5CDD505-2E9C-101B-9397-08002B2CF9AE}" pid="80" name="IVIDE0715F1">
    <vt:lpwstr/>
  </property>
  <property fmtid="{D5CDD505-2E9C-101B-9397-08002B2CF9AE}" pid="81" name="IVID3B5816EC">
    <vt:lpwstr/>
  </property>
  <property fmtid="{D5CDD505-2E9C-101B-9397-08002B2CF9AE}" pid="82" name="IVID351414F8">
    <vt:lpwstr/>
  </property>
  <property fmtid="{D5CDD505-2E9C-101B-9397-08002B2CF9AE}" pid="83" name="IVID2F251AE7">
    <vt:lpwstr/>
  </property>
  <property fmtid="{D5CDD505-2E9C-101B-9397-08002B2CF9AE}" pid="84" name="IVID2A5E1D03">
    <vt:lpwstr/>
  </property>
  <property fmtid="{D5CDD505-2E9C-101B-9397-08002B2CF9AE}" pid="85" name="IVID306310DF">
    <vt:lpwstr/>
  </property>
  <property fmtid="{D5CDD505-2E9C-101B-9397-08002B2CF9AE}" pid="86" name="IVID266F16CF">
    <vt:lpwstr/>
  </property>
  <property fmtid="{D5CDD505-2E9C-101B-9397-08002B2CF9AE}" pid="87" name="IVID307414D1">
    <vt:lpwstr/>
  </property>
  <property fmtid="{D5CDD505-2E9C-101B-9397-08002B2CF9AE}" pid="88" name="IVID344B1400">
    <vt:lpwstr/>
  </property>
  <property fmtid="{D5CDD505-2E9C-101B-9397-08002B2CF9AE}" pid="89" name="IVID135B1DF5">
    <vt:lpwstr/>
  </property>
  <property fmtid="{D5CDD505-2E9C-101B-9397-08002B2CF9AE}" pid="90" name="IVID1A3716D3">
    <vt:lpwstr/>
  </property>
  <property fmtid="{D5CDD505-2E9C-101B-9397-08002B2CF9AE}" pid="91" name="IVIDD1916DB">
    <vt:lpwstr/>
  </property>
  <property fmtid="{D5CDD505-2E9C-101B-9397-08002B2CF9AE}" pid="92" name="IVID11431AF1">
    <vt:lpwstr/>
  </property>
  <property fmtid="{D5CDD505-2E9C-101B-9397-08002B2CF9AE}" pid="93" name="IVID1B2C19F3">
    <vt:lpwstr/>
  </property>
  <property fmtid="{D5CDD505-2E9C-101B-9397-08002B2CF9AE}" pid="94" name="IVIDD5E0FE6">
    <vt:lpwstr/>
  </property>
  <property fmtid="{D5CDD505-2E9C-101B-9397-08002B2CF9AE}" pid="95" name="IVID162D1605">
    <vt:lpwstr/>
  </property>
  <property fmtid="{D5CDD505-2E9C-101B-9397-08002B2CF9AE}" pid="96" name="IVID28741007">
    <vt:lpwstr/>
  </property>
  <property fmtid="{D5CDD505-2E9C-101B-9397-08002B2CF9AE}" pid="97" name="IVID2A3614FA">
    <vt:lpwstr/>
  </property>
  <property fmtid="{D5CDD505-2E9C-101B-9397-08002B2CF9AE}" pid="98" name="IVID107516EB">
    <vt:lpwstr/>
  </property>
  <property fmtid="{D5CDD505-2E9C-101B-9397-08002B2CF9AE}" pid="99" name="IVID17063A1C">
    <vt:lpwstr/>
  </property>
  <property fmtid="{D5CDD505-2E9C-101B-9397-08002B2CF9AE}" pid="100" name="IVID12611ADE">
    <vt:lpwstr/>
  </property>
  <property fmtid="{D5CDD505-2E9C-101B-9397-08002B2CF9AE}" pid="101" name="IVID322814F3">
    <vt:lpwstr/>
  </property>
  <property fmtid="{D5CDD505-2E9C-101B-9397-08002B2CF9AE}" pid="102" name="IVID32A1AF8">
    <vt:lpwstr/>
  </property>
  <property fmtid="{D5CDD505-2E9C-101B-9397-08002B2CF9AE}" pid="103" name="IVID252617FB">
    <vt:lpwstr/>
  </property>
  <property fmtid="{D5CDD505-2E9C-101B-9397-08002B2CF9AE}" pid="104" name="IVID417511F3">
    <vt:lpwstr/>
  </property>
  <property fmtid="{D5CDD505-2E9C-101B-9397-08002B2CF9AE}" pid="105" name="IVID137812E5">
    <vt:lpwstr/>
  </property>
  <property fmtid="{D5CDD505-2E9C-101B-9397-08002B2CF9AE}" pid="106" name="IVID2F521CD0">
    <vt:lpwstr/>
  </property>
  <property fmtid="{D5CDD505-2E9C-101B-9397-08002B2CF9AE}" pid="107" name="IVID2F3614DB">
    <vt:lpwstr/>
  </property>
  <property fmtid="{D5CDD505-2E9C-101B-9397-08002B2CF9AE}" pid="108" name="IVID153A11E5">
    <vt:lpwstr/>
  </property>
  <property fmtid="{D5CDD505-2E9C-101B-9397-08002B2CF9AE}" pid="109" name="IVID3A5212F6">
    <vt:lpwstr/>
  </property>
  <property fmtid="{D5CDD505-2E9C-101B-9397-08002B2CF9AE}" pid="110" name="IVIDD4717F1">
    <vt:lpwstr/>
  </property>
  <property fmtid="{D5CDD505-2E9C-101B-9397-08002B2CF9AE}" pid="111" name="IVID2C321DD4">
    <vt:lpwstr/>
  </property>
  <property fmtid="{D5CDD505-2E9C-101B-9397-08002B2CF9AE}" pid="112" name="IVIDC8EDD935">
    <vt:lpwstr/>
  </property>
  <property fmtid="{D5CDD505-2E9C-101B-9397-08002B2CF9AE}" pid="113" name="IVID8C6ADA02">
    <vt:lpwstr/>
  </property>
  <property fmtid="{D5CDD505-2E9C-101B-9397-08002B2CF9AE}" pid="114" name="IVID18337105">
    <vt:lpwstr/>
  </property>
  <property fmtid="{D5CDD505-2E9C-101B-9397-08002B2CF9AE}" pid="115" name="IVID18361708">
    <vt:lpwstr/>
  </property>
  <property fmtid="{D5CDD505-2E9C-101B-9397-08002B2CF9AE}" pid="116" name="IVIDC5912FD">
    <vt:lpwstr/>
  </property>
  <property fmtid="{D5CDD505-2E9C-101B-9397-08002B2CF9AE}" pid="117" name="IVIDA5912F8">
    <vt:lpwstr/>
  </property>
  <property fmtid="{D5CDD505-2E9C-101B-9397-08002B2CF9AE}" pid="118" name="IVID0">
    <vt:lpwstr/>
  </property>
  <property fmtid="{D5CDD505-2E9C-101B-9397-08002B2CF9AE}" pid="119" name="IVIDC5E1505">
    <vt:lpwstr/>
  </property>
  <property fmtid="{D5CDD505-2E9C-101B-9397-08002B2CF9AE}" pid="120" name="IVID381B17DB">
    <vt:lpwstr/>
  </property>
  <property fmtid="{D5CDD505-2E9C-101B-9397-08002B2CF9AE}" pid="121" name="IVIDB4C16D4">
    <vt:lpwstr/>
  </property>
  <property fmtid="{D5CDD505-2E9C-101B-9397-08002B2CF9AE}" pid="122" name="IVID7D00617">
    <vt:lpwstr/>
  </property>
  <property fmtid="{D5CDD505-2E9C-101B-9397-08002B2CF9AE}" pid="123" name="IVID2F5F12F2">
    <vt:lpwstr/>
  </property>
  <property fmtid="{D5CDD505-2E9C-101B-9397-08002B2CF9AE}" pid="124" name="IVID234016E0">
    <vt:lpwstr/>
  </property>
  <property fmtid="{D5CDD505-2E9C-101B-9397-08002B2CF9AE}" pid="125" name="IVIDB0512D2">
    <vt:lpwstr/>
  </property>
  <property fmtid="{D5CDD505-2E9C-101B-9397-08002B2CF9AE}" pid="126" name="IVID401F10D0">
    <vt:lpwstr/>
  </property>
  <property fmtid="{D5CDD505-2E9C-101B-9397-08002B2CF9AE}" pid="127" name="IVID423C11D6">
    <vt:lpwstr/>
  </property>
  <property fmtid="{D5CDD505-2E9C-101B-9397-08002B2CF9AE}" pid="128" name="IVID247116DD">
    <vt:lpwstr/>
  </property>
  <property fmtid="{D5CDD505-2E9C-101B-9397-08002B2CF9AE}" pid="129" name="IVID3E6DA5A9">
    <vt:lpwstr/>
  </property>
  <property fmtid="{D5CDD505-2E9C-101B-9397-08002B2CF9AE}" pid="130" name="IVID1F4E11DC">
    <vt:lpwstr/>
  </property>
  <property fmtid="{D5CDD505-2E9C-101B-9397-08002B2CF9AE}" pid="131" name="IVID175D07E1">
    <vt:lpwstr/>
  </property>
  <property fmtid="{D5CDD505-2E9C-101B-9397-08002B2CF9AE}" pid="132" name="IVID1BFB3D23">
    <vt:lpwstr/>
  </property>
  <property fmtid="{D5CDD505-2E9C-101B-9397-08002B2CF9AE}" pid="133" name="IVID145710DE">
    <vt:lpwstr/>
  </property>
  <property fmtid="{D5CDD505-2E9C-101B-9397-08002B2CF9AE}" pid="134" name="IVID303A10E6">
    <vt:lpwstr/>
  </property>
  <property fmtid="{D5CDD505-2E9C-101B-9397-08002B2CF9AE}" pid="135" name="IVID35501AE3">
    <vt:lpwstr/>
  </property>
  <property fmtid="{D5CDD505-2E9C-101B-9397-08002B2CF9AE}" pid="136" name="IVID58A13284">
    <vt:lpwstr/>
  </property>
  <property fmtid="{D5CDD505-2E9C-101B-9397-08002B2CF9AE}" pid="137" name="IVIDCC4BD818">
    <vt:lpwstr/>
  </property>
  <property fmtid="{D5CDD505-2E9C-101B-9397-08002B2CF9AE}" pid="138" name="IVIDCC3F0238">
    <vt:lpwstr/>
  </property>
  <property fmtid="{D5CDD505-2E9C-101B-9397-08002B2CF9AE}" pid="139" name="IVID192C1002">
    <vt:lpwstr/>
  </property>
  <property fmtid="{D5CDD505-2E9C-101B-9397-08002B2CF9AE}" pid="140" name="IVID1E061164">
    <vt:lpwstr/>
  </property>
  <property fmtid="{D5CDD505-2E9C-101B-9397-08002B2CF9AE}" pid="141" name="IVIDB1F17F9">
    <vt:lpwstr/>
  </property>
  <property fmtid="{D5CDD505-2E9C-101B-9397-08002B2CF9AE}" pid="142" name="IVID906C5DD5">
    <vt:lpwstr/>
  </property>
  <property fmtid="{D5CDD505-2E9C-101B-9397-08002B2CF9AE}" pid="143" name="IVID8C686106">
    <vt:lpwstr/>
  </property>
  <property fmtid="{D5CDD505-2E9C-101B-9397-08002B2CF9AE}" pid="144" name="IVID19487">
    <vt:lpwstr/>
  </property>
  <property fmtid="{D5CDD505-2E9C-101B-9397-08002B2CF9AE}" pid="145" name="IVIDC0ABB6D7">
    <vt:lpwstr/>
  </property>
  <property fmtid="{D5CDD505-2E9C-101B-9397-08002B2CF9AE}" pid="146" name="IVID412511E1">
    <vt:lpwstr/>
  </property>
  <property fmtid="{D5CDD505-2E9C-101B-9397-08002B2CF9AE}" pid="147" name="IVID145012D5">
    <vt:lpwstr/>
  </property>
  <property fmtid="{D5CDD505-2E9C-101B-9397-08002B2CF9AE}" pid="148" name="IVID3A371DE6">
    <vt:lpwstr/>
  </property>
  <property fmtid="{D5CDD505-2E9C-101B-9397-08002B2CF9AE}" pid="149" name="IVIDF7F15E5">
    <vt:lpwstr/>
  </property>
  <property fmtid="{D5CDD505-2E9C-101B-9397-08002B2CF9AE}" pid="150" name="IVID1D661207">
    <vt:lpwstr/>
  </property>
  <property fmtid="{D5CDD505-2E9C-101B-9397-08002B2CF9AE}" pid="151" name="IVID1C4414FF">
    <vt:lpwstr/>
  </property>
  <property fmtid="{D5CDD505-2E9C-101B-9397-08002B2CF9AE}" pid="152" name="IVID44211301">
    <vt:lpwstr/>
  </property>
  <property fmtid="{D5CDD505-2E9C-101B-9397-08002B2CF9AE}" pid="153" name="IVIDCE71841">
    <vt:lpwstr/>
  </property>
  <property fmtid="{D5CDD505-2E9C-101B-9397-08002B2CF9AE}" pid="154" name="IVID3C3F16F5">
    <vt:lpwstr/>
  </property>
  <property fmtid="{D5CDD505-2E9C-101B-9397-08002B2CF9AE}" pid="155" name="IVID2A3017D0">
    <vt:lpwstr/>
  </property>
  <property fmtid="{D5CDD505-2E9C-101B-9397-08002B2CF9AE}" pid="156" name="IVID1E2918E2">
    <vt:lpwstr/>
  </property>
  <property fmtid="{D5CDD505-2E9C-101B-9397-08002B2CF9AE}" pid="157" name="IVID1D8019D9">
    <vt:lpwstr/>
  </property>
  <property fmtid="{D5CDD505-2E9C-101B-9397-08002B2CF9AE}" pid="158" name="IVID1D4009CF">
    <vt:lpwstr/>
  </property>
  <property fmtid="{D5CDD505-2E9C-101B-9397-08002B2CF9AE}" pid="159" name="IVID1E2B12F2">
    <vt:lpwstr/>
  </property>
  <property fmtid="{D5CDD505-2E9C-101B-9397-08002B2CF9AE}" pid="160" name="IVID2F5B14FC">
    <vt:lpwstr/>
  </property>
  <property fmtid="{D5CDD505-2E9C-101B-9397-08002B2CF9AE}" pid="161" name="IVIDB40ACB99">
    <vt:lpwstr/>
  </property>
  <property fmtid="{D5CDD505-2E9C-101B-9397-08002B2CF9AE}" pid="162" name="IVID70BA8FD2">
    <vt:lpwstr/>
  </property>
  <property fmtid="{D5CDD505-2E9C-101B-9397-08002B2CF9AE}" pid="163" name="IVIDBCF0C2BC">
    <vt:lpwstr/>
  </property>
  <property fmtid="{D5CDD505-2E9C-101B-9397-08002B2CF9AE}" pid="164" name="IVID1D471DE9">
    <vt:lpwstr/>
  </property>
  <property fmtid="{D5CDD505-2E9C-101B-9397-08002B2CF9AE}" pid="165" name="IVIDFC774CE1">
    <vt:lpwstr/>
  </property>
  <property fmtid="{D5CDD505-2E9C-101B-9397-08002B2CF9AE}" pid="166" name="IVID284A1C02">
    <vt:lpwstr/>
  </property>
  <property fmtid="{D5CDD505-2E9C-101B-9397-08002B2CF9AE}" pid="167" name="IVID13411006">
    <vt:lpwstr/>
  </property>
  <property fmtid="{D5CDD505-2E9C-101B-9397-08002B2CF9AE}" pid="168" name="IVID395E1CE8">
    <vt:lpwstr/>
  </property>
  <property fmtid="{D5CDD505-2E9C-101B-9397-08002B2CF9AE}" pid="169" name="IVID3D5515D8">
    <vt:lpwstr/>
  </property>
  <property fmtid="{D5CDD505-2E9C-101B-9397-08002B2CF9AE}" pid="170" name="IVID75176394">
    <vt:lpwstr/>
  </property>
  <property fmtid="{D5CDD505-2E9C-101B-9397-08002B2CF9AE}" pid="171" name="IVID193709EA">
    <vt:lpwstr/>
  </property>
  <property fmtid="{D5CDD505-2E9C-101B-9397-08002B2CF9AE}" pid="172" name="IVID61716EE">
    <vt:lpwstr/>
  </property>
  <property fmtid="{D5CDD505-2E9C-101B-9397-08002B2CF9AE}" pid="173" name="IVID9D4D91A3">
    <vt:lpwstr/>
  </property>
  <property fmtid="{D5CDD505-2E9C-101B-9397-08002B2CF9AE}" pid="174" name="IVID4C1F8D48">
    <vt:lpwstr/>
  </property>
  <property fmtid="{D5CDD505-2E9C-101B-9397-08002B2CF9AE}" pid="175" name="IVIDD83CD5BD">
    <vt:lpwstr/>
  </property>
  <property fmtid="{D5CDD505-2E9C-101B-9397-08002B2CF9AE}" pid="176" name="IVID2F2E13FD">
    <vt:lpwstr/>
  </property>
  <property fmtid="{D5CDD505-2E9C-101B-9397-08002B2CF9AE}" pid="177" name="IVID303BC014">
    <vt:lpwstr/>
  </property>
  <property fmtid="{D5CDD505-2E9C-101B-9397-08002B2CF9AE}" pid="178" name="IVID5CD28B8C">
    <vt:lpwstr/>
  </property>
  <property fmtid="{D5CDD505-2E9C-101B-9397-08002B2CF9AE}" pid="179" name="IVID680C7E31">
    <vt:lpwstr/>
  </property>
  <property fmtid="{D5CDD505-2E9C-101B-9397-08002B2CF9AE}" pid="180" name="IVID54624A61">
    <vt:lpwstr/>
  </property>
  <property fmtid="{D5CDD505-2E9C-101B-9397-08002B2CF9AE}" pid="181" name="IVID420D49AB">
    <vt:lpwstr/>
  </property>
  <property fmtid="{D5CDD505-2E9C-101B-9397-08002B2CF9AE}" pid="182" name="IVIDC825301A">
    <vt:lpwstr/>
  </property>
  <property fmtid="{D5CDD505-2E9C-101B-9397-08002B2CF9AE}" pid="183" name="IVIDD07946C9">
    <vt:lpwstr/>
  </property>
  <property fmtid="{D5CDD505-2E9C-101B-9397-08002B2CF9AE}" pid="184" name="IVID2A1D0905">
    <vt:lpwstr/>
  </property>
  <property fmtid="{D5CDD505-2E9C-101B-9397-08002B2CF9AE}" pid="185" name="IVIDC4076C53">
    <vt:lpwstr/>
  </property>
  <property fmtid="{D5CDD505-2E9C-101B-9397-08002B2CF9AE}" pid="186" name="IVIDA4F64F3D">
    <vt:lpwstr/>
  </property>
  <property fmtid="{D5CDD505-2E9C-101B-9397-08002B2CF9AE}" pid="187" name="IVID82F05588">
    <vt:lpwstr/>
  </property>
  <property fmtid="{D5CDD505-2E9C-101B-9397-08002B2CF9AE}" pid="188" name="IVIDC8EA096E">
    <vt:lpwstr/>
  </property>
  <property fmtid="{D5CDD505-2E9C-101B-9397-08002B2CF9AE}" pid="189" name="IVIDDCE0ABED">
    <vt:lpwstr/>
  </property>
  <property fmtid="{D5CDD505-2E9C-101B-9397-08002B2CF9AE}" pid="190" name="IVIDB8BC8449">
    <vt:lpwstr/>
  </property>
  <property fmtid="{D5CDD505-2E9C-101B-9397-08002B2CF9AE}" pid="191" name="IVID9C19E9">
    <vt:lpwstr/>
  </property>
  <property fmtid="{D5CDD505-2E9C-101B-9397-08002B2CF9AE}" pid="192" name="IVID48AC47F9">
    <vt:lpwstr/>
  </property>
  <property fmtid="{D5CDD505-2E9C-101B-9397-08002B2CF9AE}" pid="193" name="IVIDEC5FC44B">
    <vt:lpwstr/>
  </property>
  <property fmtid="{D5CDD505-2E9C-101B-9397-08002B2CF9AE}" pid="194" name="IVID3492ED5A">
    <vt:lpwstr/>
  </property>
  <property fmtid="{D5CDD505-2E9C-101B-9397-08002B2CF9AE}" pid="195" name="IVID5C363C74">
    <vt:lpwstr/>
  </property>
  <property fmtid="{D5CDD505-2E9C-101B-9397-08002B2CF9AE}" pid="196" name="IVID6A604E92">
    <vt:lpwstr/>
  </property>
  <property fmtid="{D5CDD505-2E9C-101B-9397-08002B2CF9AE}" pid="197" name="IVIDD6E7F953">
    <vt:lpwstr/>
  </property>
  <property fmtid="{D5CDD505-2E9C-101B-9397-08002B2CF9AE}" pid="198" name="IVIDCCF1F">
    <vt:lpwstr/>
  </property>
  <property fmtid="{D5CDD505-2E9C-101B-9397-08002B2CF9AE}" pid="199" name="IVID42818">
    <vt:lpwstr/>
  </property>
  <property fmtid="{D5CDD505-2E9C-101B-9397-08002B2CF9AE}" pid="200" name="IVID90CB1DBA">
    <vt:lpwstr/>
  </property>
  <property fmtid="{D5CDD505-2E9C-101B-9397-08002B2CF9AE}" pid="201" name="IVID192815CF">
    <vt:lpwstr/>
  </property>
  <property fmtid="{D5CDD505-2E9C-101B-9397-08002B2CF9AE}" pid="202" name="IVID166F16D6">
    <vt:lpwstr/>
  </property>
  <property fmtid="{D5CDD505-2E9C-101B-9397-08002B2CF9AE}" pid="203" name="IVID2E1214E4">
    <vt:lpwstr/>
  </property>
  <property fmtid="{D5CDD505-2E9C-101B-9397-08002B2CF9AE}" pid="204" name="IVID156412D2">
    <vt:lpwstr/>
  </property>
  <property fmtid="{D5CDD505-2E9C-101B-9397-08002B2CF9AE}" pid="205" name="IVID374C13FC">
    <vt:lpwstr/>
  </property>
  <property fmtid="{D5CDD505-2E9C-101B-9397-08002B2CF9AE}" pid="206" name="IVID1B6815DF">
    <vt:lpwstr/>
  </property>
  <property fmtid="{D5CDD505-2E9C-101B-9397-08002B2CF9AE}" pid="207" name="IVID426414E3">
    <vt:lpwstr/>
  </property>
  <property fmtid="{D5CDD505-2E9C-101B-9397-08002B2CF9AE}" pid="208" name="IVID396316EC">
    <vt:lpwstr/>
  </property>
  <property fmtid="{D5CDD505-2E9C-101B-9397-08002B2CF9AE}" pid="209" name="IVID134514EE">
    <vt:lpwstr/>
  </property>
  <property fmtid="{D5CDD505-2E9C-101B-9397-08002B2CF9AE}" pid="210" name="IVID1F6F08D4">
    <vt:lpwstr/>
  </property>
  <property fmtid="{D5CDD505-2E9C-101B-9397-08002B2CF9AE}" pid="211" name="IVID300E10C7">
    <vt:lpwstr/>
  </property>
  <property fmtid="{D5CDD505-2E9C-101B-9397-08002B2CF9AE}" pid="212" name="IVID27825256">
    <vt:lpwstr/>
  </property>
  <property fmtid="{D5CDD505-2E9C-101B-9397-08002B2CF9AE}" pid="213" name="IVID1E3014F0">
    <vt:lpwstr/>
  </property>
  <property fmtid="{D5CDD505-2E9C-101B-9397-08002B2CF9AE}" pid="214" name="IVID2A0516EF">
    <vt:lpwstr/>
  </property>
  <property fmtid="{D5CDD505-2E9C-101B-9397-08002B2CF9AE}" pid="215" name="IVID4C34973C">
    <vt:lpwstr/>
  </property>
  <property fmtid="{D5CDD505-2E9C-101B-9397-08002B2CF9AE}" pid="216" name="IVIDA007D24E">
    <vt:lpwstr/>
  </property>
  <property fmtid="{D5CDD505-2E9C-101B-9397-08002B2CF9AE}" pid="217" name="IVID8914D08">
    <vt:lpwstr/>
  </property>
  <property fmtid="{D5CDD505-2E9C-101B-9397-08002B2CF9AE}" pid="218" name="IVID6029AC5">
    <vt:lpwstr/>
  </property>
  <property fmtid="{D5CDD505-2E9C-101B-9397-08002B2CF9AE}" pid="219" name="IVIDF4C7210C">
    <vt:lpwstr/>
  </property>
  <property fmtid="{D5CDD505-2E9C-101B-9397-08002B2CF9AE}" pid="220" name="IVIDA81AE771">
    <vt:lpwstr/>
  </property>
  <property fmtid="{D5CDD505-2E9C-101B-9397-08002B2CF9AE}" pid="221" name="IVID2861369F">
    <vt:lpwstr/>
  </property>
  <property fmtid="{D5CDD505-2E9C-101B-9397-08002B2CF9AE}" pid="222" name="IVID6C69DC2C">
    <vt:lpwstr/>
  </property>
  <property fmtid="{D5CDD505-2E9C-101B-9397-08002B2CF9AE}" pid="223" name="IVIDA2A1C1A5">
    <vt:lpwstr/>
  </property>
  <property fmtid="{D5CDD505-2E9C-101B-9397-08002B2CF9AE}" pid="224" name="IVID2F1F44C">
    <vt:lpwstr/>
  </property>
  <property fmtid="{D5CDD505-2E9C-101B-9397-08002B2CF9AE}" pid="225" name="IVIDE46E6F89">
    <vt:lpwstr/>
  </property>
  <property fmtid="{D5CDD505-2E9C-101B-9397-08002B2CF9AE}" pid="226" name="IVID8A5FF7D2">
    <vt:lpwstr/>
  </property>
  <property fmtid="{D5CDD505-2E9C-101B-9397-08002B2CF9AE}" pid="227" name="IVID4089455F">
    <vt:lpwstr/>
  </property>
  <property fmtid="{D5CDD505-2E9C-101B-9397-08002B2CF9AE}" pid="228" name="IVID200D6EE3">
    <vt:lpwstr/>
  </property>
</Properties>
</file>